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Bevölkerung, GE, Infos &amp; LWS" sheetId="1" r:id="rId1"/>
    <sheet name="Einnahmen" sheetId="2" r:id="rId2"/>
    <sheet name="Ausgaben" sheetId="3" r:id="rId3"/>
    <sheet name=" Ertrag" sheetId="4" r:id="rId4"/>
    <sheet name="Spielleiterbereich" sheetId="5" r:id="rId5"/>
  </sheets>
  <definedNames/>
  <calcPr fullCalcOnLoad="1"/>
</workbook>
</file>

<file path=xl/comments1.xml><?xml version="1.0" encoding="utf-8"?>
<comments xmlns="http://schemas.openxmlformats.org/spreadsheetml/2006/main">
  <authors>
    <author>Sebastian Anderka</author>
  </authors>
  <commentList>
    <comment ref="G9" authorId="0">
      <text>
        <r>
          <rPr>
            <b/>
            <sz val="8"/>
            <rFont val="Tahoma"/>
            <family val="0"/>
          </rPr>
          <t>Bitte auf die Großschreibung achten!</t>
        </r>
      </text>
    </comment>
    <comment ref="E5" authorId="0">
      <text>
        <r>
          <rPr>
            <b/>
            <sz val="8"/>
            <rFont val="Tahoma"/>
            <family val="0"/>
          </rPr>
          <t>Anmerkung: 
Im Folgenden sind alle Felder, in die ihr etwas eintragen könnt/sollt mit dieser Farbe hinterlegt</t>
        </r>
      </text>
    </comment>
  </commentList>
</comments>
</file>

<file path=xl/comments2.xml><?xml version="1.0" encoding="utf-8"?>
<comments xmlns="http://schemas.openxmlformats.org/spreadsheetml/2006/main">
  <authors>
    <author>Sebastian Anderka</author>
  </authors>
  <commentList>
    <comment ref="D6" authorId="0">
      <text>
        <r>
          <rPr>
            <b/>
            <sz val="8"/>
            <rFont val="Tahoma"/>
            <family val="0"/>
          </rPr>
          <t>Der durchschnittliche Steuersatz beträgt 8-12 %</t>
        </r>
      </text>
    </comment>
    <comment ref="D10" authorId="0">
      <text>
        <r>
          <rPr>
            <b/>
            <sz val="8"/>
            <rFont val="Tahoma"/>
            <family val="0"/>
          </rPr>
          <t>Bei 10 % oder mehr fahren die Händler lieber einen Umweg!</t>
        </r>
      </text>
    </comment>
    <comment ref="C13" authorId="0">
      <text>
        <r>
          <rPr>
            <b/>
            <sz val="8"/>
            <rFont val="Tahoma"/>
            <family val="0"/>
          </rPr>
          <t>Bitte die genauen Gewinne mit dem Verwaltungsexperten oder der Spielleitung absprechen!</t>
        </r>
      </text>
    </comment>
  </commentList>
</comments>
</file>

<file path=xl/comments3.xml><?xml version="1.0" encoding="utf-8"?>
<comments xmlns="http://schemas.openxmlformats.org/spreadsheetml/2006/main">
  <authors>
    <author>Sebastian Anderka</author>
  </authors>
  <commentList>
    <comment ref="H29" authorId="0">
      <text>
        <r>
          <rPr>
            <b/>
            <sz val="8"/>
            <rFont val="Tahoma"/>
            <family val="0"/>
          </rPr>
          <t>Laufende Unterhaltskosten / Quartal</t>
        </r>
      </text>
    </comment>
    <comment ref="C25" authorId="0">
      <text>
        <r>
          <rPr>
            <b/>
            <sz val="8"/>
            <rFont val="Tahoma"/>
            <family val="0"/>
          </rPr>
          <t>Hier könnt ihr die Kosten notieren, da sich die Zufallszahlen bei jeder Neuberechnung der Tabelle ändern.</t>
        </r>
      </text>
    </comment>
    <comment ref="D49" authorId="0">
      <text>
        <r>
          <rPr>
            <b/>
            <sz val="8"/>
            <rFont val="Tahoma"/>
            <family val="0"/>
          </rPr>
          <t>Auch hier könnt ihr die Kosten notieren, da auch diese Zufallsfunktion sich bei jeder Änderung neu berechnet.</t>
        </r>
      </text>
    </comment>
  </commentList>
</comments>
</file>

<file path=xl/comments4.xml><?xml version="1.0" encoding="utf-8"?>
<comments xmlns="http://schemas.openxmlformats.org/spreadsheetml/2006/main">
  <authors>
    <author>Sebastian Anderka</author>
  </authors>
  <commentList>
    <comment ref="C11" authorId="0">
      <text>
        <r>
          <rPr>
            <b/>
            <sz val="8"/>
            <rFont val="Tahoma"/>
            <family val="0"/>
          </rPr>
          <t>Hohe Investitionen wirken sich positiv auf die Moral und die einzelnen Faktoren aus</t>
        </r>
      </text>
    </comment>
    <comment ref="C9" authorId="0">
      <text>
        <r>
          <rPr>
            <b/>
            <sz val="8"/>
            <rFont val="Tahoma"/>
            <family val="0"/>
          </rPr>
          <t>Was der adelige Grundherr so zum Leben braucht....</t>
        </r>
      </text>
    </comment>
    <comment ref="C14" authorId="0">
      <text>
        <r>
          <rPr>
            <b/>
            <sz val="8"/>
            <rFont val="Tahoma"/>
            <family val="0"/>
          </rPr>
          <t>Fällige Zinsen eines alten Kredits....</t>
        </r>
      </text>
    </comment>
    <comment ref="C13" authorId="0">
      <text>
        <r>
          <rPr>
            <b/>
            <sz val="8"/>
            <rFont val="Tahoma"/>
            <family val="0"/>
          </rPr>
          <t>Hier wird nur etwas eingetragen, wenn man einen Kredit aufgenommen hat</t>
        </r>
      </text>
    </comment>
    <comment ref="C12" authorId="0">
      <text>
        <r>
          <rPr>
            <b/>
            <sz val="8"/>
            <rFont val="Tahoma"/>
            <family val="0"/>
          </rPr>
          <t>Zuschüsse, die entweder von der Krone oder dem Provinzherren bezahlt werden</t>
        </r>
      </text>
    </comment>
  </commentList>
</comments>
</file>

<file path=xl/sharedStrings.xml><?xml version="1.0" encoding="utf-8"?>
<sst xmlns="http://schemas.openxmlformats.org/spreadsheetml/2006/main" count="218" uniqueCount="129">
  <si>
    <t>Schuldknechte</t>
  </si>
  <si>
    <t>Arme</t>
  </si>
  <si>
    <t>Mittelständische</t>
  </si>
  <si>
    <t>Reiche</t>
  </si>
  <si>
    <t>Sehr Reiche</t>
  </si>
  <si>
    <t>Reichtumskategorie der Baronie</t>
  </si>
  <si>
    <t>Einwohnerzahl der Baronie</t>
  </si>
  <si>
    <t>Arm</t>
  </si>
  <si>
    <t>Gesamt:</t>
  </si>
  <si>
    <t>Gesamteinkommen der einzelnen Gruppen</t>
  </si>
  <si>
    <t>Bevölkerungsanteile der einzelnen Gruppen</t>
  </si>
  <si>
    <t>Mittel</t>
  </si>
  <si>
    <t>D</t>
  </si>
  <si>
    <t>Einw.</t>
  </si>
  <si>
    <t>Kopfsteuer</t>
  </si>
  <si>
    <t>Handelssteuererträge</t>
  </si>
  <si>
    <t>Handelssteuer</t>
  </si>
  <si>
    <t>Handelssteuersatz</t>
  </si>
  <si>
    <t>Kopfsteuererträge</t>
  </si>
  <si>
    <t>Kopfsteuersatz</t>
  </si>
  <si>
    <t>Handelserträge:</t>
  </si>
  <si>
    <t>f</t>
  </si>
  <si>
    <t>q</t>
  </si>
  <si>
    <t>s</t>
  </si>
  <si>
    <t>sf</t>
  </si>
  <si>
    <t>Wer dabei erwischt wird, dass er hier auf dieser Seite Werte und Faktoren verändert, kann damit rechnen, dass ihn der Zorn der Spielleiterschaft trifft!!! Und dann mögen ihm die Götter gnädig sein.....</t>
  </si>
  <si>
    <t>Anzahl der Ansiedlungen</t>
  </si>
  <si>
    <t>Hausgüter &amp; andere Geschäfte</t>
  </si>
  <si>
    <t>Gesamteinnahmen:</t>
  </si>
  <si>
    <t>Hausgüter &amp; sonstiges</t>
  </si>
  <si>
    <t>Produktionseinheiten</t>
  </si>
  <si>
    <t>Versorgungseinheiten</t>
  </si>
  <si>
    <t>Landwirtschaftliche Produktion</t>
  </si>
  <si>
    <t>F</t>
  </si>
  <si>
    <t>W</t>
  </si>
  <si>
    <t>M</t>
  </si>
  <si>
    <t>m</t>
  </si>
  <si>
    <t>Einlagerbare VE</t>
  </si>
  <si>
    <t>Eingelagerte VE</t>
  </si>
  <si>
    <t>Lehensabgaben</t>
  </si>
  <si>
    <t>Verkehrswege</t>
  </si>
  <si>
    <t>Strassenqualität</t>
  </si>
  <si>
    <t>Kosten/km</t>
  </si>
  <si>
    <t>Kosten ges.</t>
  </si>
  <si>
    <t>Miserabel</t>
  </si>
  <si>
    <t>Schlecht</t>
  </si>
  <si>
    <t>Mittelmäßig</t>
  </si>
  <si>
    <t>Gut</t>
  </si>
  <si>
    <t>Länge/km</t>
  </si>
  <si>
    <t>Durchschnittsqualität:</t>
  </si>
  <si>
    <t>Brückenkosten:</t>
  </si>
  <si>
    <t>Holzbrücke</t>
  </si>
  <si>
    <t>Steinbrücke</t>
  </si>
  <si>
    <t>Fähre</t>
  </si>
  <si>
    <t>Bauart</t>
  </si>
  <si>
    <t>Kosten/m</t>
  </si>
  <si>
    <t>Würfelwurf</t>
  </si>
  <si>
    <t>2W6/2 D</t>
  </si>
  <si>
    <t>3W6/2 D</t>
  </si>
  <si>
    <t>2W6/10 D</t>
  </si>
  <si>
    <t>Länge/m</t>
  </si>
  <si>
    <t>Kosten</t>
  </si>
  <si>
    <t>Notizfeld für Zufallszahlen:</t>
  </si>
  <si>
    <t>Gesamtkosten Verkehrswege:</t>
  </si>
  <si>
    <t>Wehranlagen:</t>
  </si>
  <si>
    <t>Gebäude/Wehranlage</t>
  </si>
  <si>
    <t>Infrastrukturkosten:</t>
  </si>
  <si>
    <t>Kategorie</t>
  </si>
  <si>
    <t>Sehr Reich</t>
  </si>
  <si>
    <t>Reich</t>
  </si>
  <si>
    <t>Sehr Arm</t>
  </si>
  <si>
    <t>Notizfeld für Infrastruktur:</t>
  </si>
  <si>
    <t>Personalkosten:</t>
  </si>
  <si>
    <t>Anz.</t>
  </si>
  <si>
    <t>Beruf</t>
  </si>
  <si>
    <t>Vogt (Vezir), Hofmagus, etc.</t>
  </si>
  <si>
    <t>Lohn/Person</t>
  </si>
  <si>
    <t>Lohn/gesamt</t>
  </si>
  <si>
    <t>Söldnerweibel</t>
  </si>
  <si>
    <t>Schreiber, Sekretär, Koch, Leibdiener, Kammerzofe, etc.</t>
  </si>
  <si>
    <t>Majordomus, Leibarzt, Privatlehrer, Gutsverwalter, etc.</t>
  </si>
  <si>
    <t>Stallmeister, Jagdaufseher, Zöllner, etc.</t>
  </si>
  <si>
    <t>Zofe, Diener, etc.</t>
  </si>
  <si>
    <t>Knechte, Mägde, Pagen, etc.</t>
  </si>
  <si>
    <t>Dorfbüttel</t>
  </si>
  <si>
    <t>Söldner, Privatgardist</t>
  </si>
  <si>
    <t>Tierkosten:</t>
  </si>
  <si>
    <t>Tierart</t>
  </si>
  <si>
    <t>Kosten/Tier</t>
  </si>
  <si>
    <t>Kosten/ges.</t>
  </si>
  <si>
    <t>Esel</t>
  </si>
  <si>
    <t>Wachhund</t>
  </si>
  <si>
    <t>Kennziffer:</t>
  </si>
  <si>
    <t>Name des Barons</t>
  </si>
  <si>
    <t>Name der Baronie</t>
  </si>
  <si>
    <t>Gesamtausgaben:</t>
  </si>
  <si>
    <t>ges. Verkehrswege</t>
  </si>
  <si>
    <t>Wehranlagen</t>
  </si>
  <si>
    <t>Infrastruktur</t>
  </si>
  <si>
    <t>Personalkosten</t>
  </si>
  <si>
    <t>Tierkosten</t>
  </si>
  <si>
    <t>Einlagerung Not-VE</t>
  </si>
  <si>
    <t>Gewinn aus verk. VE</t>
  </si>
  <si>
    <t>Gesamteinnahmen</t>
  </si>
  <si>
    <t>Gesamtausgaben</t>
  </si>
  <si>
    <t>Gesamtgewinn:</t>
  </si>
  <si>
    <t>Notreserven</t>
  </si>
  <si>
    <t>Anzahl der kostenpflichtigen Brücken usw. (zur Berechnung des Faktors f)</t>
  </si>
  <si>
    <t>Privatkosten</t>
  </si>
  <si>
    <t>Investition</t>
  </si>
  <si>
    <t>Kredit</t>
  </si>
  <si>
    <t>Kreditzinsen</t>
  </si>
  <si>
    <t>Zuschüsse</t>
  </si>
  <si>
    <t>Lehensbogen für die Verwaltungsregeln V2.1</t>
  </si>
  <si>
    <t>Mehraufwendungen durch bessere Bezahlung</t>
  </si>
  <si>
    <t>Summe:</t>
  </si>
  <si>
    <t>Mehraufwendungen durch bessere Versorgung</t>
  </si>
  <si>
    <t>Rücklagen</t>
  </si>
  <si>
    <t>EINNAHMEN</t>
  </si>
  <si>
    <t>AUSGABEN</t>
  </si>
  <si>
    <t>ERTRAG</t>
  </si>
  <si>
    <t>Reitpferd (~Warunker), etc.</t>
  </si>
  <si>
    <t>Arbeitspferd (~Warunker), etc.</t>
  </si>
  <si>
    <t>Zugochse, etc.</t>
  </si>
  <si>
    <t>Maultier, etc.</t>
  </si>
  <si>
    <t>Muli, etc.</t>
  </si>
  <si>
    <t>Jagdhund, etc.</t>
  </si>
  <si>
    <t>Landwirtschaft:</t>
  </si>
  <si>
    <t>BR-</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</si>
</sst>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
    <numFmt numFmtId="165" formatCode="0.000"/>
  </numFmts>
  <fonts count="10">
    <font>
      <sz val="10"/>
      <name val="Arial"/>
      <family val="0"/>
    </font>
    <font>
      <u val="single"/>
      <sz val="10"/>
      <color indexed="12"/>
      <name val="Arial"/>
      <family val="0"/>
    </font>
    <font>
      <u val="single"/>
      <sz val="10"/>
      <color indexed="36"/>
      <name val="Arial"/>
      <family val="0"/>
    </font>
    <font>
      <b/>
      <sz val="8"/>
      <name val="Tahoma"/>
      <family val="0"/>
    </font>
    <font>
      <b/>
      <sz val="10"/>
      <name val="Arial"/>
      <family val="2"/>
    </font>
    <font>
      <b/>
      <sz val="10"/>
      <color indexed="10"/>
      <name val="Arial"/>
      <family val="2"/>
    </font>
    <font>
      <b/>
      <sz val="10"/>
      <color indexed="12"/>
      <name val="Arial"/>
      <family val="2"/>
    </font>
    <font>
      <b/>
      <sz val="11"/>
      <name val="Arial"/>
      <family val="2"/>
    </font>
    <font>
      <sz val="20"/>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34">
    <border>
      <left/>
      <right/>
      <top/>
      <bottom/>
      <diagonal/>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medium"/>
      <bottom style="thin"/>
    </border>
    <border>
      <left style="thin"/>
      <right style="thin"/>
      <top style="double"/>
      <bottom style="thin"/>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medium"/>
    </border>
    <border>
      <left style="double"/>
      <right>
        <color indexed="63"/>
      </right>
      <top style="double"/>
      <bottom style="double"/>
    </border>
    <border>
      <left>
        <color indexed="63"/>
      </left>
      <right style="double"/>
      <top style="double"/>
      <bottom style="double"/>
    </border>
    <border>
      <left>
        <color indexed="63"/>
      </left>
      <right>
        <color indexed="63"/>
      </right>
      <top style="medium"/>
      <bottom style="thin"/>
    </border>
    <border>
      <left style="thin"/>
      <right>
        <color indexed="63"/>
      </right>
      <top style="double"/>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1">
    <xf numFmtId="0" fontId="0" fillId="0" borderId="0" xfId="0" applyAlignment="1">
      <alignment/>
    </xf>
    <xf numFmtId="1" fontId="0" fillId="0" borderId="0" xfId="0" applyNumberFormat="1" applyAlignment="1">
      <alignment/>
    </xf>
    <xf numFmtId="0" fontId="0" fillId="0" borderId="1" xfId="0" applyBorder="1" applyAlignment="1">
      <alignment/>
    </xf>
    <xf numFmtId="0" fontId="0" fillId="0" borderId="0" xfId="0"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left"/>
    </xf>
    <xf numFmtId="0" fontId="0" fillId="2" borderId="5" xfId="0" applyFill="1" applyBorder="1" applyAlignment="1">
      <alignment horizontal="center"/>
    </xf>
    <xf numFmtId="0" fontId="0" fillId="2" borderId="6"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0" xfId="0" applyFill="1" applyAlignment="1">
      <alignment/>
    </xf>
    <xf numFmtId="1" fontId="0" fillId="2" borderId="0" xfId="0" applyNumberFormat="1" applyFill="1" applyBorder="1" applyAlignment="1">
      <alignment/>
    </xf>
    <xf numFmtId="0" fontId="0" fillId="2" borderId="10" xfId="0" applyFill="1" applyBorder="1" applyAlignment="1">
      <alignment/>
    </xf>
    <xf numFmtId="0" fontId="0" fillId="2" borderId="0" xfId="0" applyFill="1" applyBorder="1" applyAlignment="1">
      <alignment horizontal="center"/>
    </xf>
    <xf numFmtId="0" fontId="4" fillId="2" borderId="0" xfId="0" applyFont="1" applyFill="1" applyBorder="1" applyAlignment="1">
      <alignment horizontal="left"/>
    </xf>
    <xf numFmtId="0" fontId="0" fillId="2" borderId="0" xfId="0" applyFill="1" applyBorder="1" applyAlignment="1">
      <alignment/>
    </xf>
    <xf numFmtId="1" fontId="0" fillId="2" borderId="11" xfId="0" applyNumberFormat="1" applyFill="1" applyBorder="1" applyAlignment="1">
      <alignment/>
    </xf>
    <xf numFmtId="1" fontId="0" fillId="2" borderId="12" xfId="0" applyNumberFormat="1" applyFill="1" applyBorder="1" applyAlignment="1">
      <alignment/>
    </xf>
    <xf numFmtId="0" fontId="0" fillId="2" borderId="12" xfId="0" applyFill="1" applyBorder="1" applyAlignment="1">
      <alignment/>
    </xf>
    <xf numFmtId="0" fontId="4" fillId="2" borderId="0" xfId="0" applyFont="1" applyFill="1" applyBorder="1" applyAlignment="1">
      <alignment/>
    </xf>
    <xf numFmtId="0" fontId="4" fillId="2" borderId="10" xfId="0" applyFont="1" applyFill="1" applyBorder="1" applyAlignment="1">
      <alignment horizontal="center"/>
    </xf>
    <xf numFmtId="0" fontId="4" fillId="2" borderId="0" xfId="0" applyFont="1" applyFill="1" applyBorder="1" applyAlignment="1">
      <alignment horizontal="center"/>
    </xf>
    <xf numFmtId="1" fontId="0" fillId="2" borderId="13" xfId="0" applyNumberFormat="1" applyFill="1" applyBorder="1" applyAlignment="1">
      <alignment/>
    </xf>
    <xf numFmtId="1" fontId="0" fillId="2" borderId="10" xfId="0" applyNumberFormat="1" applyFill="1" applyBorder="1" applyAlignment="1">
      <alignment/>
    </xf>
    <xf numFmtId="1" fontId="0" fillId="2" borderId="14" xfId="0" applyNumberFormat="1" applyFill="1" applyBorder="1" applyAlignment="1">
      <alignment/>
    </xf>
    <xf numFmtId="1" fontId="0" fillId="2" borderId="15" xfId="0" applyNumberFormat="1" applyFill="1" applyBorder="1" applyAlignment="1">
      <alignment/>
    </xf>
    <xf numFmtId="0" fontId="0" fillId="0" borderId="11" xfId="0" applyBorder="1" applyAlignment="1">
      <alignment/>
    </xf>
    <xf numFmtId="1" fontId="0" fillId="2" borderId="0" xfId="0" applyNumberFormat="1" applyFill="1" applyBorder="1" applyAlignment="1">
      <alignment horizontal="center"/>
    </xf>
    <xf numFmtId="0" fontId="0" fillId="2" borderId="0" xfId="0" applyFill="1" applyAlignment="1">
      <alignment horizontal="center"/>
    </xf>
    <xf numFmtId="0" fontId="4" fillId="2" borderId="0" xfId="0" applyFont="1" applyFill="1" applyBorder="1" applyAlignment="1">
      <alignment horizontal="justify" vertical="center"/>
    </xf>
    <xf numFmtId="0" fontId="4" fillId="2" borderId="0" xfId="0" applyFont="1" applyFill="1" applyBorder="1" applyAlignment="1">
      <alignment horizontal="center" vertical="center"/>
    </xf>
    <xf numFmtId="2" fontId="0" fillId="2" borderId="11" xfId="0" applyNumberFormat="1" applyFill="1" applyBorder="1" applyAlignment="1">
      <alignment/>
    </xf>
    <xf numFmtId="2" fontId="0" fillId="2" borderId="13" xfId="0" applyNumberFormat="1" applyFill="1" applyBorder="1" applyAlignment="1">
      <alignment/>
    </xf>
    <xf numFmtId="2" fontId="0" fillId="2" borderId="14" xfId="0" applyNumberFormat="1" applyFill="1" applyBorder="1" applyAlignment="1">
      <alignment/>
    </xf>
    <xf numFmtId="0" fontId="0" fillId="2" borderId="11" xfId="0" applyFill="1" applyBorder="1" applyAlignment="1">
      <alignment horizontal="left"/>
    </xf>
    <xf numFmtId="0" fontId="0" fillId="2" borderId="16" xfId="0" applyFill="1" applyBorder="1" applyAlignment="1">
      <alignment horizontal="left"/>
    </xf>
    <xf numFmtId="2" fontId="0" fillId="2" borderId="16" xfId="0" applyNumberFormat="1" applyFill="1" applyBorder="1" applyAlignment="1">
      <alignment/>
    </xf>
    <xf numFmtId="0" fontId="0" fillId="2" borderId="17" xfId="0" applyFill="1" applyBorder="1" applyAlignment="1">
      <alignment/>
    </xf>
    <xf numFmtId="0" fontId="4" fillId="2" borderId="17" xfId="0" applyFont="1" applyFill="1" applyBorder="1" applyAlignment="1">
      <alignment horizontal="center"/>
    </xf>
    <xf numFmtId="0" fontId="0" fillId="2" borderId="15" xfId="0" applyFill="1" applyBorder="1" applyAlignment="1">
      <alignment/>
    </xf>
    <xf numFmtId="0" fontId="4" fillId="2" borderId="18" xfId="0" applyFont="1" applyFill="1" applyBorder="1" applyAlignment="1">
      <alignment horizontal="left"/>
    </xf>
    <xf numFmtId="0" fontId="0" fillId="2" borderId="0" xfId="0" applyFont="1" applyFill="1" applyBorder="1" applyAlignment="1">
      <alignment horizontal="center"/>
    </xf>
    <xf numFmtId="0" fontId="0" fillId="2" borderId="17" xfId="0" applyFont="1" applyFill="1" applyBorder="1" applyAlignment="1">
      <alignment horizontal="left"/>
    </xf>
    <xf numFmtId="0" fontId="4" fillId="2" borderId="19" xfId="0" applyFont="1" applyFill="1" applyBorder="1" applyAlignment="1">
      <alignment horizontal="center"/>
    </xf>
    <xf numFmtId="0" fontId="4" fillId="2" borderId="5" xfId="0" applyFont="1" applyFill="1" applyBorder="1" applyAlignment="1">
      <alignment/>
    </xf>
    <xf numFmtId="0" fontId="0" fillId="2" borderId="20" xfId="0" applyFill="1" applyBorder="1" applyAlignment="1">
      <alignment/>
    </xf>
    <xf numFmtId="0" fontId="0" fillId="2" borderId="13" xfId="0" applyFill="1" applyBorder="1" applyAlignment="1">
      <alignment horizontal="left"/>
    </xf>
    <xf numFmtId="2" fontId="0" fillId="2" borderId="5" xfId="0" applyNumberFormat="1" applyFill="1" applyBorder="1" applyAlignment="1">
      <alignment/>
    </xf>
    <xf numFmtId="2" fontId="0" fillId="2" borderId="11" xfId="0" applyNumberFormat="1" applyFill="1" applyBorder="1" applyAlignment="1">
      <alignment horizontal="right"/>
    </xf>
    <xf numFmtId="0" fontId="0" fillId="2" borderId="12" xfId="0" applyFill="1" applyBorder="1" applyAlignment="1">
      <alignment horizontal="left"/>
    </xf>
    <xf numFmtId="164" fontId="0" fillId="2" borderId="5" xfId="0" applyNumberFormat="1" applyFill="1" applyBorder="1" applyAlignment="1">
      <alignment/>
    </xf>
    <xf numFmtId="164" fontId="0" fillId="2" borderId="21" xfId="0" applyNumberFormat="1" applyFill="1" applyBorder="1" applyAlignment="1">
      <alignment/>
    </xf>
    <xf numFmtId="164" fontId="0" fillId="2" borderId="22" xfId="0" applyNumberFormat="1" applyFill="1" applyBorder="1" applyAlignment="1">
      <alignment/>
    </xf>
    <xf numFmtId="2" fontId="0" fillId="2" borderId="21" xfId="0" applyNumberFormat="1" applyFill="1" applyBorder="1" applyAlignment="1">
      <alignment/>
    </xf>
    <xf numFmtId="2" fontId="0" fillId="2" borderId="22" xfId="0" applyNumberFormat="1" applyFill="1" applyBorder="1" applyAlignment="1">
      <alignment/>
    </xf>
    <xf numFmtId="0" fontId="4" fillId="2" borderId="0" xfId="0" applyFont="1" applyFill="1" applyAlignment="1">
      <alignment horizontal="center"/>
    </xf>
    <xf numFmtId="0" fontId="4" fillId="2" borderId="0" xfId="0" applyFont="1" applyFill="1" applyAlignment="1">
      <alignment/>
    </xf>
    <xf numFmtId="0" fontId="0" fillId="2" borderId="0" xfId="0" applyFill="1" applyAlignment="1">
      <alignment horizontal="left"/>
    </xf>
    <xf numFmtId="2" fontId="0" fillId="2" borderId="23" xfId="0" applyNumberFormat="1" applyFill="1" applyBorder="1" applyAlignment="1">
      <alignment/>
    </xf>
    <xf numFmtId="1" fontId="0" fillId="2" borderId="5" xfId="0" applyNumberFormat="1" applyFont="1" applyFill="1" applyBorder="1" applyAlignment="1">
      <alignment horizontal="center"/>
    </xf>
    <xf numFmtId="164" fontId="0" fillId="2" borderId="24" xfId="0" applyNumberFormat="1" applyFill="1" applyBorder="1" applyAlignment="1">
      <alignment/>
    </xf>
    <xf numFmtId="0" fontId="0" fillId="2" borderId="6" xfId="0" applyFill="1" applyBorder="1" applyAlignment="1">
      <alignment horizontal="left"/>
    </xf>
    <xf numFmtId="0" fontId="0" fillId="2" borderId="13" xfId="0" applyFill="1" applyBorder="1" applyAlignment="1">
      <alignment/>
    </xf>
    <xf numFmtId="0" fontId="0" fillId="2" borderId="25" xfId="0" applyFill="1" applyBorder="1" applyAlignment="1">
      <alignment/>
    </xf>
    <xf numFmtId="0" fontId="0" fillId="2" borderId="0" xfId="0" applyFill="1" applyBorder="1" applyAlignment="1">
      <alignment horizontal="justify"/>
    </xf>
    <xf numFmtId="0" fontId="0" fillId="2" borderId="26" xfId="0" applyFill="1" applyBorder="1" applyAlignment="1">
      <alignment/>
    </xf>
    <xf numFmtId="0" fontId="0" fillId="2" borderId="18" xfId="0" applyFill="1" applyBorder="1" applyAlignment="1">
      <alignment/>
    </xf>
    <xf numFmtId="0" fontId="0" fillId="2" borderId="27" xfId="0" applyFill="1" applyBorder="1" applyAlignment="1">
      <alignment/>
    </xf>
    <xf numFmtId="0" fontId="0" fillId="3" borderId="5" xfId="0" applyFill="1" applyBorder="1" applyAlignment="1">
      <alignment horizontal="center"/>
    </xf>
    <xf numFmtId="0" fontId="0" fillId="3" borderId="5" xfId="0" applyFont="1" applyFill="1" applyBorder="1" applyAlignment="1">
      <alignment horizontal="center" vertical="center"/>
    </xf>
    <xf numFmtId="0" fontId="0" fillId="3" borderId="5" xfId="0" applyFont="1" applyFill="1" applyBorder="1" applyAlignment="1">
      <alignment horizontal="center"/>
    </xf>
    <xf numFmtId="2" fontId="0" fillId="3" borderId="16" xfId="0" applyNumberFormat="1" applyFill="1" applyBorder="1" applyAlignment="1">
      <alignment/>
    </xf>
    <xf numFmtId="0" fontId="0" fillId="3" borderId="12" xfId="0" applyFill="1" applyBorder="1" applyAlignment="1">
      <alignment/>
    </xf>
    <xf numFmtId="164" fontId="0" fillId="3" borderId="5" xfId="0" applyNumberFormat="1" applyFill="1" applyBorder="1" applyAlignment="1">
      <alignment/>
    </xf>
    <xf numFmtId="164" fontId="0" fillId="3" borderId="21" xfId="0" applyNumberFormat="1" applyFill="1" applyBorder="1" applyAlignment="1">
      <alignment/>
    </xf>
    <xf numFmtId="2" fontId="0" fillId="3" borderId="5" xfId="0" applyNumberFormat="1" applyFill="1" applyBorder="1" applyAlignment="1">
      <alignment/>
    </xf>
    <xf numFmtId="2" fontId="0" fillId="3" borderId="11" xfId="0" applyNumberFormat="1" applyFill="1" applyBorder="1" applyAlignment="1">
      <alignment/>
    </xf>
    <xf numFmtId="2" fontId="0" fillId="3" borderId="13" xfId="0" applyNumberFormat="1" applyFill="1" applyBorder="1" applyAlignment="1">
      <alignment/>
    </xf>
    <xf numFmtId="0" fontId="0" fillId="3" borderId="10" xfId="0" applyFill="1" applyBorder="1" applyAlignment="1">
      <alignment/>
    </xf>
    <xf numFmtId="4" fontId="0" fillId="3" borderId="5" xfId="0" applyNumberFormat="1" applyFill="1" applyBorder="1" applyAlignment="1">
      <alignment/>
    </xf>
    <xf numFmtId="164" fontId="0" fillId="3" borderId="24" xfId="0" applyNumberFormat="1" applyFill="1" applyBorder="1" applyAlignment="1">
      <alignment/>
    </xf>
    <xf numFmtId="164" fontId="0" fillId="3" borderId="28" xfId="0" applyNumberFormat="1" applyFill="1" applyBorder="1" applyAlignment="1">
      <alignment/>
    </xf>
    <xf numFmtId="0" fontId="0" fillId="3" borderId="5" xfId="0" applyFill="1" applyBorder="1" applyAlignment="1">
      <alignment/>
    </xf>
    <xf numFmtId="0" fontId="0" fillId="3" borderId="16" xfId="0" applyFill="1" applyBorder="1" applyAlignment="1">
      <alignment/>
    </xf>
    <xf numFmtId="0" fontId="0" fillId="3" borderId="17" xfId="0" applyFill="1" applyBorder="1" applyAlignment="1">
      <alignment/>
    </xf>
    <xf numFmtId="0" fontId="0" fillId="2" borderId="12" xfId="0" applyFont="1" applyFill="1" applyBorder="1" applyAlignment="1">
      <alignment horizontal="center"/>
    </xf>
    <xf numFmtId="0" fontId="4" fillId="2" borderId="11"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xf>
    <xf numFmtId="0" fontId="0" fillId="2" borderId="5" xfId="0" applyFont="1"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2" borderId="11" xfId="0" applyFont="1" applyFill="1" applyBorder="1" applyAlignment="1">
      <alignment horizontal="center"/>
    </xf>
    <xf numFmtId="0" fontId="4" fillId="2" borderId="11" xfId="0" applyFont="1" applyFill="1" applyBorder="1" applyAlignment="1">
      <alignment horizontal="left"/>
    </xf>
    <xf numFmtId="0" fontId="4" fillId="2" borderId="16" xfId="0" applyFont="1" applyFill="1" applyBorder="1" applyAlignment="1">
      <alignment horizontal="left"/>
    </xf>
    <xf numFmtId="0" fontId="4" fillId="2" borderId="12" xfId="0" applyFont="1" applyFill="1" applyBorder="1" applyAlignment="1">
      <alignment horizontal="left"/>
    </xf>
    <xf numFmtId="1" fontId="0" fillId="2" borderId="16" xfId="0" applyNumberFormat="1" applyFill="1" applyBorder="1" applyAlignment="1">
      <alignment horizontal="center"/>
    </xf>
    <xf numFmtId="1" fontId="0" fillId="2" borderId="12" xfId="0" applyNumberFormat="1" applyFill="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justify" vertical="center"/>
    </xf>
    <xf numFmtId="1" fontId="0" fillId="2" borderId="17" xfId="0" applyNumberFormat="1" applyFill="1" applyBorder="1" applyAlignment="1">
      <alignment horizontal="center"/>
    </xf>
    <xf numFmtId="1" fontId="0" fillId="2" borderId="10" xfId="0" applyNumberFormat="1" applyFill="1" applyBorder="1" applyAlignment="1">
      <alignment horizontal="center"/>
    </xf>
    <xf numFmtId="1" fontId="0" fillId="2" borderId="31" xfId="0" applyNumberFormat="1" applyFill="1" applyBorder="1" applyAlignment="1">
      <alignment horizontal="center"/>
    </xf>
    <xf numFmtId="1" fontId="0" fillId="2" borderId="15" xfId="0" applyNumberFormat="1" applyFill="1" applyBorder="1" applyAlignment="1">
      <alignment horizontal="center"/>
    </xf>
    <xf numFmtId="0" fontId="4" fillId="2" borderId="12" xfId="0" applyFont="1" applyFill="1" applyBorder="1" applyAlignment="1">
      <alignment horizontal="center"/>
    </xf>
    <xf numFmtId="0" fontId="7" fillId="2" borderId="1" xfId="0" applyFont="1" applyFill="1" applyBorder="1" applyAlignment="1">
      <alignment horizontal="center"/>
    </xf>
    <xf numFmtId="0" fontId="7" fillId="2" borderId="0" xfId="0" applyFont="1" applyFill="1" applyBorder="1" applyAlignment="1">
      <alignment horizontal="center"/>
    </xf>
    <xf numFmtId="0" fontId="7" fillId="2" borderId="6" xfId="0" applyFont="1" applyFill="1" applyBorder="1" applyAlignment="1">
      <alignment horizontal="center"/>
    </xf>
    <xf numFmtId="0" fontId="4" fillId="2" borderId="5" xfId="0" applyFont="1" applyFill="1" applyBorder="1" applyAlignment="1">
      <alignment horizontal="center"/>
    </xf>
    <xf numFmtId="0" fontId="4" fillId="0" borderId="5" xfId="0" applyFont="1" applyBorder="1" applyAlignment="1">
      <alignment horizontal="center"/>
    </xf>
    <xf numFmtId="0" fontId="0" fillId="3" borderId="5" xfId="0" applyFill="1" applyBorder="1" applyAlignment="1">
      <alignment horizontal="center"/>
    </xf>
    <xf numFmtId="0" fontId="4" fillId="2" borderId="0" xfId="0" applyFont="1" applyFill="1" applyBorder="1" applyAlignment="1">
      <alignment/>
    </xf>
    <xf numFmtId="9" fontId="0" fillId="3" borderId="11" xfId="0" applyNumberFormat="1" applyFill="1" applyBorder="1" applyAlignment="1">
      <alignment horizontal="center"/>
    </xf>
    <xf numFmtId="9" fontId="0" fillId="3" borderId="12" xfId="0" applyNumberFormat="1" applyFill="1" applyBorder="1" applyAlignment="1">
      <alignment horizontal="center"/>
    </xf>
    <xf numFmtId="0" fontId="5" fillId="2" borderId="1" xfId="0" applyFont="1" applyFill="1" applyBorder="1" applyAlignment="1">
      <alignment horizontal="center"/>
    </xf>
    <xf numFmtId="0" fontId="5" fillId="2" borderId="0" xfId="0" applyFont="1" applyFill="1" applyBorder="1" applyAlignment="1">
      <alignment horizontal="center"/>
    </xf>
    <xf numFmtId="0" fontId="5" fillId="2" borderId="6" xfId="0" applyFont="1" applyFill="1" applyBorder="1" applyAlignment="1">
      <alignment horizontal="center"/>
    </xf>
    <xf numFmtId="0" fontId="0" fillId="2" borderId="5" xfId="0" applyFill="1" applyBorder="1" applyAlignment="1">
      <alignment horizontal="center"/>
    </xf>
    <xf numFmtId="0" fontId="4" fillId="2" borderId="17" xfId="0" applyFont="1" applyFill="1" applyBorder="1" applyAlignment="1">
      <alignment horizontal="center"/>
    </xf>
    <xf numFmtId="0" fontId="0" fillId="2" borderId="11" xfId="0" applyFill="1" applyBorder="1" applyAlignment="1">
      <alignment horizontal="center"/>
    </xf>
    <xf numFmtId="0" fontId="0" fillId="2" borderId="16" xfId="0" applyFill="1" applyBorder="1" applyAlignment="1">
      <alignment horizontal="center"/>
    </xf>
    <xf numFmtId="0" fontId="0" fillId="2" borderId="12" xfId="0" applyFill="1" applyBorder="1" applyAlignment="1">
      <alignment horizontal="center"/>
    </xf>
    <xf numFmtId="2" fontId="0" fillId="2" borderId="13" xfId="0" applyNumberFormat="1" applyFill="1" applyBorder="1" applyAlignment="1">
      <alignment horizontal="center"/>
    </xf>
    <xf numFmtId="2" fontId="0" fillId="2" borderId="10" xfId="0" applyNumberFormat="1" applyFill="1" applyBorder="1" applyAlignment="1">
      <alignment horizontal="center"/>
    </xf>
    <xf numFmtId="2" fontId="0" fillId="2" borderId="14" xfId="0" applyNumberFormat="1" applyFill="1" applyBorder="1" applyAlignment="1">
      <alignment horizontal="center"/>
    </xf>
    <xf numFmtId="2" fontId="0" fillId="2" borderId="15" xfId="0" applyNumberFormat="1" applyFill="1" applyBorder="1" applyAlignment="1">
      <alignment horizontal="center"/>
    </xf>
    <xf numFmtId="2" fontId="0" fillId="2" borderId="11" xfId="0" applyNumberFormat="1" applyFill="1" applyBorder="1" applyAlignment="1">
      <alignment horizontal="center"/>
    </xf>
    <xf numFmtId="2" fontId="0" fillId="2" borderId="12" xfId="0" applyNumberFormat="1" applyFill="1" applyBorder="1" applyAlignment="1">
      <alignment horizontal="center"/>
    </xf>
    <xf numFmtId="0" fontId="0" fillId="3" borderId="11" xfId="0" applyFill="1" applyBorder="1" applyAlignment="1">
      <alignment horizontal="left"/>
    </xf>
    <xf numFmtId="0" fontId="0" fillId="3" borderId="16" xfId="0" applyFill="1" applyBorder="1" applyAlignment="1">
      <alignment horizontal="left"/>
    </xf>
    <xf numFmtId="0" fontId="0" fillId="3" borderId="12" xfId="0" applyFill="1" applyBorder="1" applyAlignment="1">
      <alignment horizontal="left"/>
    </xf>
    <xf numFmtId="0" fontId="0" fillId="2" borderId="11" xfId="0" applyFill="1" applyBorder="1" applyAlignment="1">
      <alignment horizontal="left"/>
    </xf>
    <xf numFmtId="0" fontId="0" fillId="2" borderId="16" xfId="0" applyFill="1" applyBorder="1" applyAlignment="1">
      <alignment horizontal="left"/>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4" fillId="2" borderId="16" xfId="0" applyFont="1" applyFill="1" applyBorder="1" applyAlignment="1">
      <alignment horizontal="center"/>
    </xf>
    <xf numFmtId="0" fontId="0" fillId="2" borderId="5" xfId="0" applyFill="1" applyBorder="1" applyAlignment="1">
      <alignment horizontal="left"/>
    </xf>
    <xf numFmtId="4" fontId="0" fillId="2" borderId="5" xfId="0" applyNumberFormat="1" applyFill="1" applyBorder="1" applyAlignment="1">
      <alignment horizontal="center"/>
    </xf>
    <xf numFmtId="0" fontId="0" fillId="2" borderId="12" xfId="0" applyFill="1" applyBorder="1" applyAlignment="1">
      <alignment horizontal="left"/>
    </xf>
    <xf numFmtId="0" fontId="0" fillId="2" borderId="0" xfId="0" applyFill="1" applyAlignment="1">
      <alignment horizontal="left"/>
    </xf>
    <xf numFmtId="0" fontId="0" fillId="2" borderId="0" xfId="0" applyFill="1" applyBorder="1" applyAlignment="1">
      <alignment horizontal="center"/>
    </xf>
    <xf numFmtId="0" fontId="0" fillId="2" borderId="20" xfId="0" applyFill="1" applyBorder="1" applyAlignment="1">
      <alignment horizontal="center"/>
    </xf>
    <xf numFmtId="0" fontId="0" fillId="2" borderId="0" xfId="0" applyFill="1" applyAlignment="1">
      <alignment horizontal="center"/>
    </xf>
    <xf numFmtId="0" fontId="0" fillId="2" borderId="13" xfId="0" applyFill="1" applyBorder="1" applyAlignment="1">
      <alignment horizontal="center"/>
    </xf>
    <xf numFmtId="0" fontId="0" fillId="2" borderId="10"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18" xfId="0" applyFill="1" applyBorder="1" applyAlignment="1">
      <alignment horizontal="left"/>
    </xf>
    <xf numFmtId="0" fontId="5" fillId="2" borderId="0" xfId="0" applyFont="1" applyFill="1" applyBorder="1" applyAlignment="1">
      <alignment horizontal="justify"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2:I42"/>
  <sheetViews>
    <sheetView tabSelected="1" workbookViewId="0" topLeftCell="A1">
      <selection activeCell="H19" sqref="H19"/>
    </sheetView>
  </sheetViews>
  <sheetFormatPr defaultColWidth="11.421875" defaultRowHeight="12.75"/>
  <cols>
    <col min="1" max="1" width="2.421875" style="0" customWidth="1"/>
    <col min="2" max="2" width="4.28125" style="0" customWidth="1"/>
    <col min="3" max="3" width="15.00390625" style="0" customWidth="1"/>
    <col min="4" max="4" width="8.57421875" style="0" customWidth="1"/>
    <col min="5" max="5" width="2.8515625" style="0" customWidth="1"/>
    <col min="6" max="6" width="4.421875" style="0" customWidth="1"/>
    <col min="7" max="8" width="5.7109375" style="0" customWidth="1"/>
    <col min="9" max="9" width="4.28125" style="0" customWidth="1"/>
  </cols>
  <sheetData>
    <row r="1" ht="12.75" customHeight="1" thickBot="1"/>
    <row r="2" spans="2:9" ht="22.5" customHeight="1">
      <c r="B2" s="4"/>
      <c r="C2" s="5"/>
      <c r="D2" s="5"/>
      <c r="E2" s="5"/>
      <c r="F2" s="5"/>
      <c r="G2" s="5"/>
      <c r="H2" s="5"/>
      <c r="I2" s="6"/>
    </row>
    <row r="3" spans="2:9" ht="15" customHeight="1">
      <c r="B3" s="113" t="s">
        <v>113</v>
      </c>
      <c r="C3" s="114"/>
      <c r="D3" s="114"/>
      <c r="E3" s="114"/>
      <c r="F3" s="114"/>
      <c r="G3" s="114"/>
      <c r="H3" s="114"/>
      <c r="I3" s="115"/>
    </row>
    <row r="4" spans="2:9" ht="12.75" customHeight="1">
      <c r="B4" s="7"/>
      <c r="C4" s="11"/>
      <c r="D4" s="11"/>
      <c r="E4" s="11"/>
      <c r="F4" s="11"/>
      <c r="G4" s="11"/>
      <c r="H4" s="11"/>
      <c r="I4" s="10"/>
    </row>
    <row r="5" spans="2:9" ht="12" customHeight="1">
      <c r="B5" s="7"/>
      <c r="C5" s="116" t="s">
        <v>94</v>
      </c>
      <c r="D5" s="116"/>
      <c r="E5" s="118"/>
      <c r="F5" s="118"/>
      <c r="G5" s="118"/>
      <c r="H5" s="118"/>
      <c r="I5" s="10"/>
    </row>
    <row r="6" spans="2:9" ht="12" customHeight="1">
      <c r="B6" s="7"/>
      <c r="C6" s="116" t="s">
        <v>92</v>
      </c>
      <c r="D6" s="116"/>
      <c r="E6" s="118" t="s">
        <v>128</v>
      </c>
      <c r="F6" s="118"/>
      <c r="G6" s="118"/>
      <c r="H6" s="118"/>
      <c r="I6" s="10"/>
    </row>
    <row r="7" spans="2:9" ht="12" customHeight="1">
      <c r="B7" s="7"/>
      <c r="C7" s="117" t="s">
        <v>93</v>
      </c>
      <c r="D7" s="117"/>
      <c r="E7" s="118"/>
      <c r="F7" s="118"/>
      <c r="G7" s="118"/>
      <c r="H7" s="118"/>
      <c r="I7" s="10"/>
    </row>
    <row r="8" spans="2:9" ht="12.75" customHeight="1">
      <c r="B8" s="7"/>
      <c r="C8" s="11"/>
      <c r="D8" s="11"/>
      <c r="E8" s="11"/>
      <c r="F8" s="11"/>
      <c r="G8" s="11"/>
      <c r="H8" s="11"/>
      <c r="I8" s="10"/>
    </row>
    <row r="9" spans="2:9" ht="12.75">
      <c r="B9" s="7"/>
      <c r="C9" s="101" t="s">
        <v>5</v>
      </c>
      <c r="D9" s="102"/>
      <c r="E9" s="102"/>
      <c r="F9" s="103"/>
      <c r="G9" s="96" t="s">
        <v>11</v>
      </c>
      <c r="H9" s="97"/>
      <c r="I9" s="10"/>
    </row>
    <row r="10" spans="2:9" ht="12.75">
      <c r="B10" s="7"/>
      <c r="C10" s="101" t="s">
        <v>6</v>
      </c>
      <c r="D10" s="102"/>
      <c r="E10" s="102"/>
      <c r="F10" s="103"/>
      <c r="G10" s="98">
        <v>0</v>
      </c>
      <c r="H10" s="99"/>
      <c r="I10" s="10"/>
    </row>
    <row r="11" spans="2:9" ht="12.75">
      <c r="B11" s="7"/>
      <c r="C11" s="20"/>
      <c r="D11" s="20"/>
      <c r="E11" s="20"/>
      <c r="F11" s="20"/>
      <c r="G11" s="20"/>
      <c r="H11" s="19"/>
      <c r="I11" s="10"/>
    </row>
    <row r="12" spans="2:9" ht="12.75">
      <c r="B12" s="7"/>
      <c r="C12" s="106" t="s">
        <v>10</v>
      </c>
      <c r="D12" s="106"/>
      <c r="E12" s="106"/>
      <c r="F12" s="106"/>
      <c r="G12" s="106"/>
      <c r="H12" s="106"/>
      <c r="I12" s="10"/>
    </row>
    <row r="13" spans="2:9" ht="12.75">
      <c r="B13" s="7"/>
      <c r="C13" s="12" t="s">
        <v>4</v>
      </c>
      <c r="D13" s="22">
        <f>IF($G$9="Sehr Arm",$G$10*0,IF($G$9="Arm",$G$10*0,IF($G$9="Mittel",$G$10*0.005,IF($G$9="Reich",$G$10*0.0075,IF($G$9="Sehr Reich",$G$10*0.01,IF($G$9="",0))))))</f>
        <v>0</v>
      </c>
      <c r="E13" s="104" t="s">
        <v>13</v>
      </c>
      <c r="F13" s="105"/>
      <c r="G13" s="33"/>
      <c r="H13" s="11"/>
      <c r="I13" s="10"/>
    </row>
    <row r="14" spans="2:9" ht="12.75">
      <c r="B14" s="7"/>
      <c r="C14" s="12" t="s">
        <v>3</v>
      </c>
      <c r="D14" s="22">
        <f>IF($G$9="Sehr Arm",$G$10*0.02,IF($G$9="Arm",$G$10*0.04,IF($G$9="Mittel",$G$10*0.05,IF($G$9="Reich",$G$10*0.06,IF($G$9="Sehr Reich",$G$10*0.07,IF($G$9="",0))))))</f>
        <v>0</v>
      </c>
      <c r="E14" s="104" t="s">
        <v>13</v>
      </c>
      <c r="F14" s="105"/>
      <c r="G14" s="33"/>
      <c r="H14" s="11"/>
      <c r="I14" s="10"/>
    </row>
    <row r="15" spans="2:9" ht="12.75">
      <c r="B15" s="7"/>
      <c r="C15" s="12" t="s">
        <v>2</v>
      </c>
      <c r="D15" s="22">
        <f>IF($G$9="Sehr Arm",$G$10*0.12,IF($G$9="Arm",$G$10*0.14,IF($G$9="Mittel",$G$10*0.16,IF($G$9="Reich",$G$10*0.1825,IF($G$9="Sehr Reich",$G$10*0.22,IF($G$9="",0))))))</f>
        <v>0</v>
      </c>
      <c r="E15" s="104" t="s">
        <v>13</v>
      </c>
      <c r="F15" s="105"/>
      <c r="G15" s="33"/>
      <c r="H15" s="11"/>
      <c r="I15" s="10"/>
    </row>
    <row r="16" spans="2:9" ht="12.75">
      <c r="B16" s="7"/>
      <c r="C16" s="12" t="s">
        <v>1</v>
      </c>
      <c r="D16" s="22">
        <f>IF($G$9="Sehr Arm",$G$10*0.36,IF($G$9="Arm",$G$10*0.33,IF($G$9="Mittel",$G$10*0.32,IF($G$9="Reich",$G$10*0.35,IF($G$9="Sehr Reich",$G$10*0.4,IF($G$9="",0))))))</f>
        <v>0</v>
      </c>
      <c r="E16" s="104" t="s">
        <v>13</v>
      </c>
      <c r="F16" s="105"/>
      <c r="G16" s="33"/>
      <c r="H16" s="11"/>
      <c r="I16" s="10"/>
    </row>
    <row r="17" spans="2:9" ht="13.5" thickBot="1">
      <c r="B17" s="7"/>
      <c r="C17" s="12" t="s">
        <v>0</v>
      </c>
      <c r="D17" s="28">
        <f>IF($G$9="Sehr Arm",$G$10*0.5,IF($G$9="Arm",$G$10*0.49,IF($G$9="Mittel",$G$10*0.465,IF($G$9="Reich",$G$10*0.4,IF($G$9="Sehr Reich",$G$10*0.3,IF($G$9="",0))))))</f>
        <v>0</v>
      </c>
      <c r="E17" s="108" t="s">
        <v>13</v>
      </c>
      <c r="F17" s="109"/>
      <c r="G17" s="33"/>
      <c r="H17" s="11"/>
      <c r="I17" s="10"/>
    </row>
    <row r="18" spans="2:9" ht="12.75">
      <c r="B18" s="7"/>
      <c r="C18" s="26" t="s">
        <v>8</v>
      </c>
      <c r="D18" s="30">
        <f>SUM(D13:D17)</f>
        <v>0</v>
      </c>
      <c r="E18" s="110" t="s">
        <v>13</v>
      </c>
      <c r="F18" s="111"/>
      <c r="G18" s="33"/>
      <c r="H18" s="11"/>
      <c r="I18" s="10"/>
    </row>
    <row r="19" spans="2:9" ht="12.75">
      <c r="B19" s="7"/>
      <c r="C19" s="19"/>
      <c r="D19" s="17"/>
      <c r="E19" s="17"/>
      <c r="F19" s="16"/>
      <c r="G19" s="16"/>
      <c r="H19" s="11"/>
      <c r="I19" s="10"/>
    </row>
    <row r="20" spans="2:9" ht="12.75">
      <c r="B20" s="7"/>
      <c r="C20" s="106" t="s">
        <v>9</v>
      </c>
      <c r="D20" s="106"/>
      <c r="E20" s="106"/>
      <c r="F20" s="106"/>
      <c r="G20" s="106"/>
      <c r="H20" s="106"/>
      <c r="I20" s="10"/>
    </row>
    <row r="21" spans="2:9" ht="12.75">
      <c r="B21" s="7"/>
      <c r="C21" s="12" t="s">
        <v>4</v>
      </c>
      <c r="D21" s="37">
        <f>D13*225</f>
        <v>0</v>
      </c>
      <c r="E21" s="23" t="s">
        <v>12</v>
      </c>
      <c r="F21" s="16"/>
      <c r="G21" s="16"/>
      <c r="H21" s="11"/>
      <c r="I21" s="10"/>
    </row>
    <row r="22" spans="2:9" ht="12.75">
      <c r="B22" s="7"/>
      <c r="C22" s="12" t="s">
        <v>3</v>
      </c>
      <c r="D22" s="37">
        <f>D14*75</f>
        <v>0</v>
      </c>
      <c r="E22" s="23" t="s">
        <v>12</v>
      </c>
      <c r="F22" s="16"/>
      <c r="G22" s="16"/>
      <c r="H22" s="11"/>
      <c r="I22" s="10"/>
    </row>
    <row r="23" spans="2:9" ht="12.75">
      <c r="B23" s="7"/>
      <c r="C23" s="12" t="s">
        <v>2</v>
      </c>
      <c r="D23" s="37">
        <f>D15*15</f>
        <v>0</v>
      </c>
      <c r="E23" s="23" t="s">
        <v>12</v>
      </c>
      <c r="F23" s="16"/>
      <c r="G23" s="16"/>
      <c r="H23" s="11"/>
      <c r="I23" s="10"/>
    </row>
    <row r="24" spans="2:9" ht="12.75">
      <c r="B24" s="7"/>
      <c r="C24" s="12" t="s">
        <v>1</v>
      </c>
      <c r="D24" s="37">
        <f>D16*3</f>
        <v>0</v>
      </c>
      <c r="E24" s="23" t="s">
        <v>12</v>
      </c>
      <c r="F24" s="16"/>
      <c r="G24" s="16"/>
      <c r="H24" s="11"/>
      <c r="I24" s="10"/>
    </row>
    <row r="25" spans="2:9" ht="13.5" thickBot="1">
      <c r="B25" s="7"/>
      <c r="C25" s="12" t="s">
        <v>0</v>
      </c>
      <c r="D25" s="38">
        <f>D17*1.5</f>
        <v>0</v>
      </c>
      <c r="E25" s="29" t="s">
        <v>12</v>
      </c>
      <c r="F25" s="16"/>
      <c r="G25" s="16"/>
      <c r="H25" s="11"/>
      <c r="I25" s="10"/>
    </row>
    <row r="26" spans="2:9" ht="12.75">
      <c r="B26" s="7"/>
      <c r="C26" s="27" t="s">
        <v>8</v>
      </c>
      <c r="D26" s="39">
        <f>SUM(D21:D25)</f>
        <v>0</v>
      </c>
      <c r="E26" s="31" t="s">
        <v>12</v>
      </c>
      <c r="F26" s="16"/>
      <c r="G26" s="16"/>
      <c r="H26" s="11"/>
      <c r="I26" s="10"/>
    </row>
    <row r="27" spans="2:9" ht="12.75">
      <c r="B27" s="7"/>
      <c r="C27" s="27"/>
      <c r="D27" s="17"/>
      <c r="E27" s="17"/>
      <c r="F27" s="16"/>
      <c r="G27" s="16"/>
      <c r="H27" s="11"/>
      <c r="I27" s="10"/>
    </row>
    <row r="28" spans="2:9" ht="12.75">
      <c r="B28" s="7"/>
      <c r="C28" s="107" t="s">
        <v>107</v>
      </c>
      <c r="D28" s="107"/>
      <c r="E28" s="107"/>
      <c r="F28" s="107"/>
      <c r="G28" s="35"/>
      <c r="H28" s="75">
        <v>1</v>
      </c>
      <c r="I28" s="10"/>
    </row>
    <row r="29" spans="2:9" ht="12.75">
      <c r="B29" s="7"/>
      <c r="C29" s="107"/>
      <c r="D29" s="107"/>
      <c r="E29" s="107"/>
      <c r="F29" s="107"/>
      <c r="G29" s="35"/>
      <c r="H29" s="36"/>
      <c r="I29" s="10"/>
    </row>
    <row r="30" spans="2:9" ht="12.75">
      <c r="B30" s="7"/>
      <c r="C30" s="107"/>
      <c r="D30" s="107"/>
      <c r="E30" s="107"/>
      <c r="F30" s="107"/>
      <c r="G30" s="35"/>
      <c r="H30" s="19"/>
      <c r="I30" s="10"/>
    </row>
    <row r="31" spans="2:9" ht="12.75">
      <c r="B31" s="7"/>
      <c r="C31" s="27"/>
      <c r="D31" s="17"/>
      <c r="E31" s="17"/>
      <c r="F31" s="16"/>
      <c r="G31" s="16"/>
      <c r="H31" s="19"/>
      <c r="I31" s="10"/>
    </row>
    <row r="32" spans="2:9" ht="12.75">
      <c r="B32" s="7"/>
      <c r="C32" s="106" t="s">
        <v>26</v>
      </c>
      <c r="D32" s="106"/>
      <c r="E32" s="106"/>
      <c r="F32" s="106"/>
      <c r="G32" s="20"/>
      <c r="H32" s="76">
        <v>1</v>
      </c>
      <c r="I32" s="10"/>
    </row>
    <row r="33" spans="2:9" ht="12.75">
      <c r="B33" s="7"/>
      <c r="C33" s="20"/>
      <c r="D33" s="20"/>
      <c r="E33" s="20"/>
      <c r="F33" s="20"/>
      <c r="G33" s="20"/>
      <c r="H33" s="47"/>
      <c r="I33" s="10"/>
    </row>
    <row r="34" spans="2:9" ht="12.75">
      <c r="B34" s="7"/>
      <c r="C34" s="20" t="s">
        <v>32</v>
      </c>
      <c r="D34" s="20"/>
      <c r="E34" s="20"/>
      <c r="F34" s="20"/>
      <c r="G34" s="20"/>
      <c r="H34" s="47"/>
      <c r="I34" s="10"/>
    </row>
    <row r="35" spans="2:9" ht="12.75">
      <c r="B35" s="7"/>
      <c r="C35" s="100" t="s">
        <v>30</v>
      </c>
      <c r="D35" s="91"/>
      <c r="E35" s="92">
        <f>G10*0.8/10</f>
        <v>0</v>
      </c>
      <c r="F35" s="112"/>
      <c r="G35" s="20"/>
      <c r="H35" s="47"/>
      <c r="I35" s="10"/>
    </row>
    <row r="36" spans="2:9" ht="12.75">
      <c r="B36" s="7"/>
      <c r="C36" s="100" t="s">
        <v>31</v>
      </c>
      <c r="D36" s="91"/>
      <c r="E36" s="92">
        <f>E35*Spielleiterbereich!G6*Spielleiterbereich!G7*Spielleiterbereich!G8*2</f>
        <v>0</v>
      </c>
      <c r="F36" s="112"/>
      <c r="G36" s="20"/>
      <c r="H36" s="47"/>
      <c r="I36" s="10"/>
    </row>
    <row r="37" spans="2:9" ht="13.5" thickBot="1">
      <c r="B37" s="7"/>
      <c r="C37" s="48"/>
      <c r="D37" s="48"/>
      <c r="E37" s="27"/>
      <c r="F37" s="27"/>
      <c r="G37" s="20"/>
      <c r="H37" s="47"/>
      <c r="I37" s="10"/>
    </row>
    <row r="38" spans="2:9" ht="14.25" thickBot="1" thickTop="1">
      <c r="B38" s="7"/>
      <c r="C38" s="93" t="str">
        <f>IF($E$36=$G$10,"Alle Einwohner ernährt!",IF($E$36&lt;$G$10,"HUNGERSNOT!!!",IF($E$36&gt;$G$10,"Produktionsüberschuss!!!")))</f>
        <v>Alle Einwohner ernährt!</v>
      </c>
      <c r="D38" s="94"/>
      <c r="E38" s="17"/>
      <c r="F38" s="16"/>
      <c r="G38" s="16"/>
      <c r="H38" s="11"/>
      <c r="I38" s="10"/>
    </row>
    <row r="39" spans="2:9" ht="13.5" thickTop="1">
      <c r="B39" s="7"/>
      <c r="C39" s="49"/>
      <c r="D39" s="49"/>
      <c r="E39" s="17"/>
      <c r="F39" s="16"/>
      <c r="G39" s="16"/>
      <c r="H39" s="11"/>
      <c r="I39" s="10"/>
    </row>
    <row r="40" spans="2:9" ht="12.75">
      <c r="B40" s="7"/>
      <c r="C40" s="95" t="s">
        <v>37</v>
      </c>
      <c r="D40" s="95"/>
      <c r="E40" s="95"/>
      <c r="F40" s="65">
        <f>E36-G10</f>
        <v>0</v>
      </c>
      <c r="G40" s="16"/>
      <c r="H40" s="11"/>
      <c r="I40" s="10"/>
    </row>
    <row r="41" spans="2:9" ht="12.75">
      <c r="B41" s="7"/>
      <c r="C41" s="95" t="s">
        <v>38</v>
      </c>
      <c r="D41" s="95"/>
      <c r="E41" s="95"/>
      <c r="F41" s="76">
        <v>0</v>
      </c>
      <c r="G41" s="21"/>
      <c r="H41" s="11"/>
      <c r="I41" s="10"/>
    </row>
    <row r="42" spans="2:9" ht="22.5" customHeight="1" thickBot="1">
      <c r="B42" s="13"/>
      <c r="C42" s="14"/>
      <c r="D42" s="14"/>
      <c r="E42" s="14"/>
      <c r="F42" s="14"/>
      <c r="G42" s="14"/>
      <c r="H42" s="14"/>
      <c r="I42" s="15"/>
    </row>
  </sheetData>
  <mergeCells count="28">
    <mergeCell ref="B3:I3"/>
    <mergeCell ref="C5:D5"/>
    <mergeCell ref="C6:D6"/>
    <mergeCell ref="C7:D7"/>
    <mergeCell ref="E5:H5"/>
    <mergeCell ref="E6:H6"/>
    <mergeCell ref="E7:H7"/>
    <mergeCell ref="C38:D38"/>
    <mergeCell ref="C40:E40"/>
    <mergeCell ref="C41:E41"/>
    <mergeCell ref="G9:H9"/>
    <mergeCell ref="G10:H10"/>
    <mergeCell ref="C35:D35"/>
    <mergeCell ref="C36:D36"/>
    <mergeCell ref="E35:F35"/>
    <mergeCell ref="E36:F36"/>
    <mergeCell ref="C20:H20"/>
    <mergeCell ref="C28:F30"/>
    <mergeCell ref="C32:F32"/>
    <mergeCell ref="E15:F15"/>
    <mergeCell ref="E16:F16"/>
    <mergeCell ref="E17:F17"/>
    <mergeCell ref="E18:F18"/>
    <mergeCell ref="C10:F10"/>
    <mergeCell ref="C9:F9"/>
    <mergeCell ref="E13:F13"/>
    <mergeCell ref="E14:F14"/>
    <mergeCell ref="C12:H12"/>
  </mergeCells>
  <printOptions/>
  <pageMargins left="0.75" right="0.75" top="1" bottom="1" header="0.4921259845" footer="0.492125984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H49"/>
  <sheetViews>
    <sheetView workbookViewId="0" topLeftCell="A1">
      <selection activeCell="D10" sqref="D10:E10"/>
    </sheetView>
  </sheetViews>
  <sheetFormatPr defaultColWidth="11.421875" defaultRowHeight="12.75"/>
  <cols>
    <col min="1" max="1" width="2.421875" style="0" customWidth="1"/>
    <col min="2" max="2" width="4.28125" style="0" customWidth="1"/>
    <col min="3" max="3" width="20.00390625" style="0" customWidth="1"/>
    <col min="4" max="4" width="10.140625" style="0" customWidth="1"/>
    <col min="5" max="5" width="2.8515625" style="0" customWidth="1"/>
    <col min="6" max="6" width="4.28125" style="0" customWidth="1"/>
    <col min="7" max="8" width="5.7109375" style="0" customWidth="1"/>
  </cols>
  <sheetData>
    <row r="1" ht="12.75" customHeight="1" thickBot="1"/>
    <row r="2" spans="2:8" ht="22.5" customHeight="1">
      <c r="B2" s="4"/>
      <c r="C2" s="5"/>
      <c r="D2" s="5"/>
      <c r="E2" s="5"/>
      <c r="F2" s="6"/>
      <c r="G2" s="2"/>
      <c r="H2" s="3"/>
    </row>
    <row r="3" spans="2:8" ht="15" customHeight="1">
      <c r="B3" s="7"/>
      <c r="C3" s="25" t="s">
        <v>118</v>
      </c>
      <c r="D3" s="11"/>
      <c r="E3" s="11"/>
      <c r="F3" s="10"/>
      <c r="G3" s="3"/>
      <c r="H3" s="3"/>
    </row>
    <row r="4" spans="2:8" ht="12.75" customHeight="1">
      <c r="B4" s="7"/>
      <c r="C4" s="11"/>
      <c r="D4" s="11"/>
      <c r="E4" s="11"/>
      <c r="F4" s="10"/>
      <c r="G4" s="3"/>
      <c r="H4" s="3"/>
    </row>
    <row r="5" spans="2:6" ht="12.75">
      <c r="B5" s="7"/>
      <c r="C5" s="46" t="s">
        <v>14</v>
      </c>
      <c r="D5" s="11"/>
      <c r="E5" s="11"/>
      <c r="F5" s="10"/>
    </row>
    <row r="6" spans="2:6" ht="12.75">
      <c r="B6" s="7"/>
      <c r="C6" s="40" t="s">
        <v>19</v>
      </c>
      <c r="D6" s="120">
        <v>0.1</v>
      </c>
      <c r="E6" s="121"/>
      <c r="F6" s="10"/>
    </row>
    <row r="7" spans="2:6" ht="12.75">
      <c r="B7" s="7"/>
      <c r="C7" s="40" t="s">
        <v>18</v>
      </c>
      <c r="D7" s="37">
        <f>ROUND(IF((D6&lt;20%),(D6*'Bevölkerung, GE, Infos &amp; LWS'!D26),0),2)</f>
        <v>0</v>
      </c>
      <c r="E7" s="24" t="s">
        <v>12</v>
      </c>
      <c r="F7" s="10"/>
    </row>
    <row r="8" spans="2:6" ht="12.75">
      <c r="B8" s="122" t="str">
        <f>IF(D6&gt;0,IF(D7=0,"Euer Volk beginnt eine REBELLION!!!",""),"")</f>
        <v>Euer Volk beginnt eine REBELLION!!!</v>
      </c>
      <c r="C8" s="123"/>
      <c r="D8" s="123"/>
      <c r="E8" s="123"/>
      <c r="F8" s="124"/>
    </row>
    <row r="9" spans="2:6" ht="12.75">
      <c r="B9" s="7"/>
      <c r="C9" s="46" t="s">
        <v>16</v>
      </c>
      <c r="D9" s="11"/>
      <c r="E9" s="11"/>
      <c r="F9" s="10"/>
    </row>
    <row r="10" spans="2:6" ht="12.75">
      <c r="B10" s="7"/>
      <c r="C10" s="8" t="s">
        <v>17</v>
      </c>
      <c r="D10" s="120">
        <v>0.05</v>
      </c>
      <c r="E10" s="97"/>
      <c r="F10" s="10"/>
    </row>
    <row r="11" spans="2:6" ht="12.75">
      <c r="B11" s="7"/>
      <c r="C11" s="8" t="s">
        <v>15</v>
      </c>
      <c r="D11" s="37">
        <f>(('Bevölkerung, GE, Infos &amp; LWS'!D26*Spielleiterbereich!D6*Spielleiterbereich!D7*Spielleiterbereich!D8*Spielleiterbereich!D9)/10)*D10</f>
        <v>0</v>
      </c>
      <c r="E11" s="24" t="s">
        <v>12</v>
      </c>
      <c r="F11" s="10"/>
    </row>
    <row r="12" spans="2:6" ht="12.75">
      <c r="B12" s="7"/>
      <c r="C12" s="11"/>
      <c r="D12" s="11"/>
      <c r="E12" s="11"/>
      <c r="F12" s="10"/>
    </row>
    <row r="13" spans="2:6" ht="12.75">
      <c r="B13" s="7"/>
      <c r="C13" s="106" t="s">
        <v>27</v>
      </c>
      <c r="D13" s="106"/>
      <c r="E13" s="119"/>
      <c r="F13" s="10"/>
    </row>
    <row r="14" spans="2:6" ht="12.75">
      <c r="B14" s="7"/>
      <c r="C14" s="74"/>
      <c r="D14" s="77"/>
      <c r="E14" s="78" t="s">
        <v>12</v>
      </c>
      <c r="F14" s="10"/>
    </row>
    <row r="15" spans="2:6" ht="12.75">
      <c r="B15" s="7"/>
      <c r="C15" s="74"/>
      <c r="D15" s="77"/>
      <c r="E15" s="78" t="s">
        <v>12</v>
      </c>
      <c r="F15" s="10"/>
    </row>
    <row r="16" spans="2:6" ht="12.75">
      <c r="B16" s="7"/>
      <c r="C16" s="74"/>
      <c r="D16" s="89"/>
      <c r="E16" s="78" t="s">
        <v>12</v>
      </c>
      <c r="F16" s="10"/>
    </row>
    <row r="17" spans="2:6" ht="12.75">
      <c r="B17" s="7"/>
      <c r="C17" s="74"/>
      <c r="D17" s="89"/>
      <c r="E17" s="78" t="s">
        <v>12</v>
      </c>
      <c r="F17" s="10"/>
    </row>
    <row r="18" spans="2:6" ht="12.75">
      <c r="B18" s="7"/>
      <c r="C18" s="74"/>
      <c r="D18" s="89"/>
      <c r="E18" s="78" t="s">
        <v>12</v>
      </c>
      <c r="F18" s="10"/>
    </row>
    <row r="19" spans="2:6" ht="12.75">
      <c r="B19" s="7"/>
      <c r="C19" s="74"/>
      <c r="D19" s="89"/>
      <c r="E19" s="78" t="s">
        <v>12</v>
      </c>
      <c r="F19" s="10"/>
    </row>
    <row r="20" spans="2:6" ht="12.75">
      <c r="B20" s="7"/>
      <c r="C20" s="74"/>
      <c r="D20" s="89"/>
      <c r="E20" s="78" t="s">
        <v>12</v>
      </c>
      <c r="F20" s="10"/>
    </row>
    <row r="21" spans="2:6" ht="12.75">
      <c r="B21" s="7"/>
      <c r="C21" s="74"/>
      <c r="D21" s="89"/>
      <c r="E21" s="78" t="s">
        <v>12</v>
      </c>
      <c r="F21" s="10"/>
    </row>
    <row r="22" spans="2:6" ht="12.75">
      <c r="B22" s="7"/>
      <c r="C22" s="74"/>
      <c r="D22" s="89"/>
      <c r="E22" s="78" t="s">
        <v>12</v>
      </c>
      <c r="F22" s="10"/>
    </row>
    <row r="23" spans="2:6" ht="13.5" thickBot="1">
      <c r="B23" s="7"/>
      <c r="C23" s="74"/>
      <c r="D23" s="90"/>
      <c r="E23" s="84" t="s">
        <v>12</v>
      </c>
      <c r="F23" s="10"/>
    </row>
    <row r="24" spans="2:6" ht="12.75">
      <c r="B24" s="7"/>
      <c r="C24" s="44" t="s">
        <v>8</v>
      </c>
      <c r="D24" s="39">
        <f>SUM(D14:D23)</f>
        <v>0</v>
      </c>
      <c r="E24" s="45" t="s">
        <v>12</v>
      </c>
      <c r="F24" s="10"/>
    </row>
    <row r="25" spans="2:6" ht="12.75">
      <c r="B25" s="7"/>
      <c r="C25" s="21"/>
      <c r="D25" s="11"/>
      <c r="E25" s="11"/>
      <c r="F25" s="10"/>
    </row>
    <row r="26" spans="2:6" ht="12.75">
      <c r="B26" s="7"/>
      <c r="C26" s="50" t="s">
        <v>102</v>
      </c>
      <c r="D26" s="32">
        <f>IF(('Bevölkerung, GE, Infos &amp; LWS'!F40-'Bevölkerung, GE, Infos &amp; LWS'!F41)&gt;0,('Bevölkerung, GE, Infos &amp; LWS'!F40-'Bevölkerung, GE, Infos &amp; LWS'!F41)/10,0)</f>
        <v>0</v>
      </c>
      <c r="E26" s="24" t="s">
        <v>12</v>
      </c>
      <c r="F26" s="10"/>
    </row>
    <row r="27" spans="2:6" ht="12.75">
      <c r="B27" s="7"/>
      <c r="C27" s="21"/>
      <c r="D27" s="11"/>
      <c r="E27" s="11"/>
      <c r="F27" s="10"/>
    </row>
    <row r="28" spans="2:6" ht="12.75">
      <c r="B28" s="7"/>
      <c r="C28" s="20" t="s">
        <v>28</v>
      </c>
      <c r="D28" s="11"/>
      <c r="E28" s="11"/>
      <c r="F28" s="10"/>
    </row>
    <row r="29" spans="2:6" ht="12.75">
      <c r="B29" s="7"/>
      <c r="C29" s="40" t="s">
        <v>14</v>
      </c>
      <c r="D29" s="37">
        <f>D7</f>
        <v>0</v>
      </c>
      <c r="E29" s="24" t="s">
        <v>12</v>
      </c>
      <c r="F29" s="10"/>
    </row>
    <row r="30" spans="2:6" ht="12.75">
      <c r="B30" s="7"/>
      <c r="C30" s="40" t="s">
        <v>16</v>
      </c>
      <c r="D30" s="37">
        <f>D11</f>
        <v>0</v>
      </c>
      <c r="E30" s="24" t="s">
        <v>12</v>
      </c>
      <c r="F30" s="10"/>
    </row>
    <row r="31" spans="2:6" ht="12.75">
      <c r="B31" s="7"/>
      <c r="C31" s="52" t="s">
        <v>29</v>
      </c>
      <c r="D31" s="38">
        <f>D24</f>
        <v>0</v>
      </c>
      <c r="E31" s="18" t="s">
        <v>12</v>
      </c>
      <c r="F31" s="10"/>
    </row>
    <row r="32" spans="2:6" ht="13.5" thickBot="1">
      <c r="B32" s="7"/>
      <c r="C32" s="52" t="s">
        <v>102</v>
      </c>
      <c r="D32" s="38">
        <f>D26</f>
        <v>0</v>
      </c>
      <c r="E32" s="18" t="s">
        <v>12</v>
      </c>
      <c r="F32" s="10"/>
    </row>
    <row r="33" spans="2:6" ht="12.75">
      <c r="B33" s="7"/>
      <c r="C33" s="44" t="s">
        <v>8</v>
      </c>
      <c r="D33" s="39">
        <f>ROUND((SUM(D29,D11,D31)),2)</f>
        <v>0</v>
      </c>
      <c r="E33" s="45" t="s">
        <v>12</v>
      </c>
      <c r="F33" s="10"/>
    </row>
    <row r="34" spans="2:6" ht="22.5" customHeight="1" thickBot="1">
      <c r="B34" s="13"/>
      <c r="C34" s="14"/>
      <c r="D34" s="14"/>
      <c r="E34" s="14"/>
      <c r="F34" s="15"/>
    </row>
    <row r="49" ht="12.75">
      <c r="C49" s="1"/>
    </row>
  </sheetData>
  <mergeCells count="4">
    <mergeCell ref="C13:E13"/>
    <mergeCell ref="D10:E10"/>
    <mergeCell ref="D6:E6"/>
    <mergeCell ref="B8:F8"/>
  </mergeCells>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L90"/>
  <sheetViews>
    <sheetView workbookViewId="0" topLeftCell="A1">
      <selection activeCell="C68" sqref="C68"/>
    </sheetView>
  </sheetViews>
  <sheetFormatPr defaultColWidth="11.421875" defaultRowHeight="12.75"/>
  <cols>
    <col min="1" max="1" width="2.421875" style="0" customWidth="1"/>
    <col min="2" max="2" width="4.28125" style="0" customWidth="1"/>
    <col min="3" max="3" width="5.00390625" style="0" customWidth="1"/>
    <col min="4" max="4" width="14.28125" style="0" customWidth="1"/>
    <col min="5" max="5" width="7.8515625" style="0" customWidth="1"/>
    <col min="6" max="6" width="2.8515625" style="0" customWidth="1"/>
    <col min="7" max="7" width="10.7109375" style="0" customWidth="1"/>
    <col min="8" max="8" width="8.57421875" style="0" customWidth="1"/>
    <col min="9" max="9" width="2.8515625" style="0" customWidth="1"/>
    <col min="12" max="12" width="4.28125" style="0" customWidth="1"/>
  </cols>
  <sheetData>
    <row r="1" ht="13.5" thickBot="1"/>
    <row r="2" spans="2:12" ht="22.5" customHeight="1">
      <c r="B2" s="4"/>
      <c r="C2" s="5"/>
      <c r="D2" s="5"/>
      <c r="E2" s="5"/>
      <c r="F2" s="5"/>
      <c r="G2" s="5"/>
      <c r="H2" s="5"/>
      <c r="I2" s="5"/>
      <c r="J2" s="5"/>
      <c r="K2" s="5"/>
      <c r="L2" s="6"/>
    </row>
    <row r="3" spans="2:12" ht="15" customHeight="1">
      <c r="B3" s="7"/>
      <c r="C3" s="25" t="s">
        <v>119</v>
      </c>
      <c r="D3" s="11"/>
      <c r="E3" s="11"/>
      <c r="F3" s="11"/>
      <c r="G3" s="11"/>
      <c r="H3" s="11"/>
      <c r="I3" s="11"/>
      <c r="J3" s="11"/>
      <c r="K3" s="11"/>
      <c r="L3" s="10"/>
    </row>
    <row r="4" spans="2:12" ht="12.75" customHeight="1">
      <c r="B4" s="7"/>
      <c r="C4" s="11"/>
      <c r="D4" s="11"/>
      <c r="E4" s="11"/>
      <c r="F4" s="11"/>
      <c r="G4" s="11"/>
      <c r="H4" s="11"/>
      <c r="I4" s="11"/>
      <c r="J4" s="11"/>
      <c r="K4" s="11"/>
      <c r="L4" s="10"/>
    </row>
    <row r="5" spans="2:12" ht="12.75">
      <c r="B5" s="7"/>
      <c r="C5" s="92" t="s">
        <v>39</v>
      </c>
      <c r="D5" s="112"/>
      <c r="E5" s="42">
        <f>(Einnahmen!D33*0.1)</f>
        <v>0</v>
      </c>
      <c r="F5" s="24" t="s">
        <v>12</v>
      </c>
      <c r="G5" s="11"/>
      <c r="H5" s="11"/>
      <c r="I5" s="11"/>
      <c r="J5" s="11"/>
      <c r="K5" s="11"/>
      <c r="L5" s="10"/>
    </row>
    <row r="6" spans="2:12" ht="12.75">
      <c r="B6" s="7"/>
      <c r="C6" s="92" t="s">
        <v>101</v>
      </c>
      <c r="D6" s="147"/>
      <c r="E6" s="37">
        <f>'Bevölkerung, GE, Infos &amp; LWS'!F41:F41*1</f>
        <v>0</v>
      </c>
      <c r="F6" s="24" t="s">
        <v>12</v>
      </c>
      <c r="G6" s="11"/>
      <c r="H6" s="11"/>
      <c r="I6" s="11"/>
      <c r="J6" s="11"/>
      <c r="K6" s="11"/>
      <c r="L6" s="10"/>
    </row>
    <row r="7" spans="2:12" ht="12.75">
      <c r="B7" s="7"/>
      <c r="C7" s="11"/>
      <c r="D7" s="11"/>
      <c r="E7" s="11"/>
      <c r="F7" s="11"/>
      <c r="G7" s="11"/>
      <c r="H7" s="11"/>
      <c r="I7" s="11"/>
      <c r="J7" s="11"/>
      <c r="K7" s="11"/>
      <c r="L7" s="10"/>
    </row>
    <row r="8" spans="2:12" ht="12.75">
      <c r="B8" s="7"/>
      <c r="C8" s="106" t="s">
        <v>40</v>
      </c>
      <c r="D8" s="106"/>
      <c r="E8" s="11"/>
      <c r="F8" s="11"/>
      <c r="G8" s="11"/>
      <c r="H8" s="11"/>
      <c r="I8" s="11"/>
      <c r="J8" s="11"/>
      <c r="K8" s="11"/>
      <c r="L8" s="10"/>
    </row>
    <row r="9" spans="2:12" ht="12.75">
      <c r="B9" s="7"/>
      <c r="C9" s="9" t="s">
        <v>22</v>
      </c>
      <c r="D9" s="9" t="s">
        <v>41</v>
      </c>
      <c r="E9" s="125" t="s">
        <v>42</v>
      </c>
      <c r="F9" s="125"/>
      <c r="G9" s="9" t="s">
        <v>48</v>
      </c>
      <c r="H9" s="127" t="s">
        <v>43</v>
      </c>
      <c r="I9" s="129"/>
      <c r="J9" s="11"/>
      <c r="K9" s="11"/>
      <c r="L9" s="10"/>
    </row>
    <row r="10" spans="2:12" ht="12.75">
      <c r="B10" s="7"/>
      <c r="C10" s="53">
        <v>0.33</v>
      </c>
      <c r="D10" s="12" t="s">
        <v>44</v>
      </c>
      <c r="E10" s="54">
        <v>0.1</v>
      </c>
      <c r="F10" s="55" t="s">
        <v>12</v>
      </c>
      <c r="G10" s="79">
        <v>1</v>
      </c>
      <c r="H10" s="134">
        <f>E10*G10</f>
        <v>0.1</v>
      </c>
      <c r="I10" s="135"/>
      <c r="J10" s="11"/>
      <c r="K10" s="11"/>
      <c r="L10" s="10"/>
    </row>
    <row r="11" spans="2:12" ht="12.75">
      <c r="B11" s="7"/>
      <c r="C11" s="53">
        <v>0.66</v>
      </c>
      <c r="D11" s="12" t="s">
        <v>45</v>
      </c>
      <c r="E11" s="54">
        <v>2</v>
      </c>
      <c r="F11" s="55" t="s">
        <v>12</v>
      </c>
      <c r="G11" s="79">
        <v>1</v>
      </c>
      <c r="H11" s="134">
        <f>E11*G11</f>
        <v>2</v>
      </c>
      <c r="I11" s="135"/>
      <c r="J11" s="11"/>
      <c r="K11" s="11"/>
      <c r="L11" s="10"/>
    </row>
    <row r="12" spans="2:12" ht="12.75">
      <c r="B12" s="7"/>
      <c r="C12" s="53">
        <v>1</v>
      </c>
      <c r="D12" s="12" t="s">
        <v>46</v>
      </c>
      <c r="E12" s="54">
        <v>4.5</v>
      </c>
      <c r="F12" s="55" t="s">
        <v>12</v>
      </c>
      <c r="G12" s="79">
        <v>1</v>
      </c>
      <c r="H12" s="134">
        <f>E12*G12</f>
        <v>4.5</v>
      </c>
      <c r="I12" s="135"/>
      <c r="J12" s="11"/>
      <c r="K12" s="11"/>
      <c r="L12" s="10"/>
    </row>
    <row r="13" spans="2:12" ht="13.5" thickBot="1">
      <c r="B13" s="7"/>
      <c r="C13" s="53">
        <v>1.33</v>
      </c>
      <c r="D13" s="12" t="s">
        <v>47</v>
      </c>
      <c r="E13" s="54">
        <v>5</v>
      </c>
      <c r="F13" s="55" t="s">
        <v>12</v>
      </c>
      <c r="G13" s="80">
        <v>1</v>
      </c>
      <c r="H13" s="130">
        <f>E13*G13</f>
        <v>5</v>
      </c>
      <c r="I13" s="131"/>
      <c r="J13" s="11"/>
      <c r="K13" s="11"/>
      <c r="L13" s="10"/>
    </row>
    <row r="14" spans="2:12" ht="12.75">
      <c r="B14" s="7"/>
      <c r="C14" s="11"/>
      <c r="D14" s="16"/>
      <c r="E14" s="126" t="s">
        <v>8</v>
      </c>
      <c r="F14" s="126"/>
      <c r="G14" s="58">
        <f>SUM(G10:G13)</f>
        <v>4</v>
      </c>
      <c r="H14" s="132">
        <f>SUM(H10:H13)</f>
        <v>11.6</v>
      </c>
      <c r="I14" s="133"/>
      <c r="J14" s="11"/>
      <c r="K14" s="11"/>
      <c r="L14" s="10"/>
    </row>
    <row r="15" spans="2:12" ht="12.75">
      <c r="B15" s="7"/>
      <c r="C15" s="11"/>
      <c r="D15" s="11"/>
      <c r="E15" s="11"/>
      <c r="F15" s="11"/>
      <c r="G15" s="11"/>
      <c r="H15" s="11"/>
      <c r="I15" s="11"/>
      <c r="J15" s="11"/>
      <c r="K15" s="11"/>
      <c r="L15" s="10"/>
    </row>
    <row r="16" spans="2:12" ht="12.75">
      <c r="B16" s="7"/>
      <c r="C16" s="125" t="s">
        <v>49</v>
      </c>
      <c r="D16" s="125"/>
      <c r="E16" s="125">
        <f>ROUND((((G10*C10)+(G11*C11)+(G12*C12)+(G13*C13))/(G14)),2)</f>
        <v>0.83</v>
      </c>
      <c r="F16" s="125"/>
      <c r="G16" s="11"/>
      <c r="H16" s="11"/>
      <c r="I16" s="11"/>
      <c r="J16" s="11"/>
      <c r="K16" s="11"/>
      <c r="L16" s="10"/>
    </row>
    <row r="17" spans="2:12" ht="12.75">
      <c r="B17" s="7"/>
      <c r="C17" s="11"/>
      <c r="D17" s="11"/>
      <c r="E17" s="11"/>
      <c r="F17" s="11"/>
      <c r="G17" s="11"/>
      <c r="H17" s="11"/>
      <c r="I17" s="11"/>
      <c r="J17" s="11"/>
      <c r="K17" s="11"/>
      <c r="L17" s="10"/>
    </row>
    <row r="18" spans="2:12" ht="12.75">
      <c r="B18" s="7"/>
      <c r="C18" s="106" t="s">
        <v>50</v>
      </c>
      <c r="D18" s="106"/>
      <c r="E18" s="11"/>
      <c r="F18" s="11"/>
      <c r="G18" s="11"/>
      <c r="H18" s="11"/>
      <c r="I18" s="11"/>
      <c r="J18" s="11"/>
      <c r="K18" s="11"/>
      <c r="L18" s="10"/>
    </row>
    <row r="19" spans="2:12" ht="12.75">
      <c r="B19" s="7"/>
      <c r="C19" s="125" t="s">
        <v>54</v>
      </c>
      <c r="D19" s="125"/>
      <c r="E19" s="125" t="s">
        <v>55</v>
      </c>
      <c r="F19" s="125"/>
      <c r="G19" s="9" t="s">
        <v>60</v>
      </c>
      <c r="H19" s="127" t="s">
        <v>56</v>
      </c>
      <c r="I19" s="129"/>
      <c r="J19" s="9" t="s">
        <v>61</v>
      </c>
      <c r="K19" s="11"/>
      <c r="L19" s="10"/>
    </row>
    <row r="20" spans="2:12" ht="12.75">
      <c r="B20" s="7"/>
      <c r="C20" s="125" t="s">
        <v>51</v>
      </c>
      <c r="D20" s="125"/>
      <c r="E20" s="125" t="s">
        <v>57</v>
      </c>
      <c r="F20" s="125"/>
      <c r="G20" s="79">
        <v>0</v>
      </c>
      <c r="H20" s="127">
        <f ca="1">ROUND((RAND()*(6-1)+1),)</f>
        <v>1</v>
      </c>
      <c r="I20" s="129"/>
      <c r="J20" s="53">
        <f>((2*H20)/2)*G20</f>
        <v>0</v>
      </c>
      <c r="K20" s="11"/>
      <c r="L20" s="10"/>
    </row>
    <row r="21" spans="2:12" ht="12.75">
      <c r="B21" s="7"/>
      <c r="C21" s="125" t="s">
        <v>52</v>
      </c>
      <c r="D21" s="125"/>
      <c r="E21" s="125" t="s">
        <v>58</v>
      </c>
      <c r="F21" s="125"/>
      <c r="G21" s="79">
        <v>0</v>
      </c>
      <c r="H21" s="127">
        <f ca="1">ROUND((RAND()*(6-1)+1),)</f>
        <v>5</v>
      </c>
      <c r="I21" s="129"/>
      <c r="J21" s="53">
        <f>((2*H21)/2)*G21</f>
        <v>0</v>
      </c>
      <c r="K21" s="11"/>
      <c r="L21" s="10"/>
    </row>
    <row r="22" spans="2:12" ht="13.5" thickBot="1">
      <c r="B22" s="7"/>
      <c r="C22" s="125" t="s">
        <v>53</v>
      </c>
      <c r="D22" s="125"/>
      <c r="E22" s="125" t="s">
        <v>59</v>
      </c>
      <c r="F22" s="125"/>
      <c r="G22" s="80">
        <v>0</v>
      </c>
      <c r="H22" s="127">
        <f ca="1">ROUND((RAND()*(6-1)+1),)</f>
        <v>5</v>
      </c>
      <c r="I22" s="129"/>
      <c r="J22" s="59">
        <f>((2*H22)/2)*G22</f>
        <v>0</v>
      </c>
      <c r="K22" s="11"/>
      <c r="L22" s="10"/>
    </row>
    <row r="23" spans="2:12" ht="12.75">
      <c r="B23" s="7"/>
      <c r="C23" s="11"/>
      <c r="D23" s="11"/>
      <c r="E23" s="126" t="s">
        <v>8</v>
      </c>
      <c r="F23" s="126"/>
      <c r="G23" s="58">
        <f>SUM(G20:G22)</f>
        <v>0</v>
      </c>
      <c r="H23" s="27"/>
      <c r="I23" s="27"/>
      <c r="J23" s="60">
        <f>SUM(J20:J22)</f>
        <v>0</v>
      </c>
      <c r="K23" s="11"/>
      <c r="L23" s="10"/>
    </row>
    <row r="24" spans="2:12" ht="12.75">
      <c r="B24" s="7"/>
      <c r="C24" s="11"/>
      <c r="D24" s="11"/>
      <c r="E24" s="11"/>
      <c r="F24" s="11"/>
      <c r="G24" s="11"/>
      <c r="H24" s="11"/>
      <c r="I24" s="11"/>
      <c r="J24" s="11"/>
      <c r="K24" s="11"/>
      <c r="L24" s="10"/>
    </row>
    <row r="25" spans="2:12" ht="12.75">
      <c r="B25" s="7"/>
      <c r="C25" s="127" t="s">
        <v>62</v>
      </c>
      <c r="D25" s="128"/>
      <c r="E25" s="128"/>
      <c r="F25" s="129"/>
      <c r="G25" s="81">
        <v>0</v>
      </c>
      <c r="H25" s="11"/>
      <c r="I25" s="11"/>
      <c r="J25" s="11"/>
      <c r="K25" s="11"/>
      <c r="L25" s="10"/>
    </row>
    <row r="26" spans="2:12" ht="12.75">
      <c r="B26" s="7"/>
      <c r="C26" s="116" t="s">
        <v>63</v>
      </c>
      <c r="D26" s="116"/>
      <c r="E26" s="116"/>
      <c r="F26" s="116"/>
      <c r="G26" s="53">
        <f>H14+G25</f>
        <v>11.6</v>
      </c>
      <c r="H26" s="11"/>
      <c r="I26" s="11"/>
      <c r="J26" s="11"/>
      <c r="K26" s="11"/>
      <c r="L26" s="10"/>
    </row>
    <row r="27" spans="2:12" ht="12.75">
      <c r="B27" s="7"/>
      <c r="C27" s="16"/>
      <c r="D27" s="16"/>
      <c r="E27" s="16"/>
      <c r="F27" s="16"/>
      <c r="G27" s="16"/>
      <c r="H27" s="11"/>
      <c r="I27" s="11"/>
      <c r="J27" s="11"/>
      <c r="K27" s="11"/>
      <c r="L27" s="10"/>
    </row>
    <row r="28" spans="2:12" ht="12.75">
      <c r="B28" s="7"/>
      <c r="C28" s="106" t="s">
        <v>64</v>
      </c>
      <c r="D28" s="106"/>
      <c r="E28" s="11"/>
      <c r="F28" s="11"/>
      <c r="G28" s="11"/>
      <c r="H28" s="11"/>
      <c r="I28" s="11"/>
      <c r="J28" s="11"/>
      <c r="K28" s="11"/>
      <c r="L28" s="10"/>
    </row>
    <row r="29" spans="2:12" ht="12.75">
      <c r="B29" s="7"/>
      <c r="C29" s="12" t="s">
        <v>73</v>
      </c>
      <c r="D29" s="127" t="s">
        <v>65</v>
      </c>
      <c r="E29" s="128"/>
      <c r="F29" s="128"/>
      <c r="G29" s="129"/>
      <c r="H29" s="125" t="s">
        <v>61</v>
      </c>
      <c r="I29" s="125"/>
      <c r="J29" s="11"/>
      <c r="K29" s="11"/>
      <c r="L29" s="10"/>
    </row>
    <row r="30" spans="2:12" ht="12.75">
      <c r="B30" s="7"/>
      <c r="C30" s="74"/>
      <c r="D30" s="136"/>
      <c r="E30" s="137"/>
      <c r="F30" s="137"/>
      <c r="G30" s="138"/>
      <c r="H30" s="82">
        <v>0</v>
      </c>
      <c r="I30" s="78" t="s">
        <v>12</v>
      </c>
      <c r="J30" s="11"/>
      <c r="K30" s="11"/>
      <c r="L30" s="10"/>
    </row>
    <row r="31" spans="2:12" ht="12.75">
      <c r="B31" s="7"/>
      <c r="C31" s="74"/>
      <c r="D31" s="136"/>
      <c r="E31" s="137"/>
      <c r="F31" s="137"/>
      <c r="G31" s="138"/>
      <c r="H31" s="82">
        <v>0</v>
      </c>
      <c r="I31" s="78" t="s">
        <v>12</v>
      </c>
      <c r="J31" s="16"/>
      <c r="K31" s="16"/>
      <c r="L31" s="10"/>
    </row>
    <row r="32" spans="2:12" ht="12.75">
      <c r="B32" s="7"/>
      <c r="C32" s="74"/>
      <c r="D32" s="136"/>
      <c r="E32" s="137"/>
      <c r="F32" s="137"/>
      <c r="G32" s="138"/>
      <c r="H32" s="82">
        <v>0</v>
      </c>
      <c r="I32" s="78" t="s">
        <v>12</v>
      </c>
      <c r="J32" s="16"/>
      <c r="K32" s="16"/>
      <c r="L32" s="10"/>
    </row>
    <row r="33" spans="2:12" ht="12.75">
      <c r="B33" s="7"/>
      <c r="C33" s="74"/>
      <c r="D33" s="136"/>
      <c r="E33" s="137"/>
      <c r="F33" s="137"/>
      <c r="G33" s="138"/>
      <c r="H33" s="82">
        <v>0</v>
      </c>
      <c r="I33" s="78" t="s">
        <v>12</v>
      </c>
      <c r="J33" s="16"/>
      <c r="K33" s="16"/>
      <c r="L33" s="10"/>
    </row>
    <row r="34" spans="2:12" ht="12.75">
      <c r="B34" s="7"/>
      <c r="C34" s="74"/>
      <c r="D34" s="136"/>
      <c r="E34" s="137"/>
      <c r="F34" s="137"/>
      <c r="G34" s="138"/>
      <c r="H34" s="82">
        <v>0</v>
      </c>
      <c r="I34" s="78" t="s">
        <v>12</v>
      </c>
      <c r="J34" s="16"/>
      <c r="K34" s="16"/>
      <c r="L34" s="10"/>
    </row>
    <row r="35" spans="2:12" ht="12.75">
      <c r="B35" s="7"/>
      <c r="C35" s="74"/>
      <c r="D35" s="136"/>
      <c r="E35" s="137"/>
      <c r="F35" s="137"/>
      <c r="G35" s="138"/>
      <c r="H35" s="82">
        <v>0</v>
      </c>
      <c r="I35" s="78" t="s">
        <v>12</v>
      </c>
      <c r="J35" s="16"/>
      <c r="K35" s="16"/>
      <c r="L35" s="10"/>
    </row>
    <row r="36" spans="2:12" ht="12.75">
      <c r="B36" s="7"/>
      <c r="C36" s="74"/>
      <c r="D36" s="136"/>
      <c r="E36" s="137"/>
      <c r="F36" s="137"/>
      <c r="G36" s="138"/>
      <c r="H36" s="82">
        <v>0</v>
      </c>
      <c r="I36" s="78" t="s">
        <v>12</v>
      </c>
      <c r="J36" s="16"/>
      <c r="K36" s="16"/>
      <c r="L36" s="10"/>
    </row>
    <row r="37" spans="2:12" ht="12.75">
      <c r="B37" s="7"/>
      <c r="C37" s="74"/>
      <c r="D37" s="136"/>
      <c r="E37" s="137"/>
      <c r="F37" s="137"/>
      <c r="G37" s="138"/>
      <c r="H37" s="82">
        <v>0</v>
      </c>
      <c r="I37" s="78" t="s">
        <v>12</v>
      </c>
      <c r="J37" s="16"/>
      <c r="K37" s="16"/>
      <c r="L37" s="10"/>
    </row>
    <row r="38" spans="2:12" ht="12.75">
      <c r="B38" s="7"/>
      <c r="C38" s="74"/>
      <c r="D38" s="136"/>
      <c r="E38" s="137"/>
      <c r="F38" s="137"/>
      <c r="G38" s="138"/>
      <c r="H38" s="82">
        <v>0</v>
      </c>
      <c r="I38" s="78" t="s">
        <v>12</v>
      </c>
      <c r="J38" s="16"/>
      <c r="K38" s="16"/>
      <c r="L38" s="10"/>
    </row>
    <row r="39" spans="2:12" ht="13.5" thickBot="1">
      <c r="B39" s="7"/>
      <c r="C39" s="74"/>
      <c r="D39" s="136"/>
      <c r="E39" s="137"/>
      <c r="F39" s="137"/>
      <c r="G39" s="138"/>
      <c r="H39" s="83">
        <v>0</v>
      </c>
      <c r="I39" s="84" t="s">
        <v>12</v>
      </c>
      <c r="J39" s="16"/>
      <c r="K39" s="16"/>
      <c r="L39" s="10"/>
    </row>
    <row r="40" spans="2:12" ht="12.75">
      <c r="B40" s="7"/>
      <c r="C40" s="16"/>
      <c r="D40" s="16"/>
      <c r="E40" s="16"/>
      <c r="F40" s="16"/>
      <c r="G40" s="61" t="s">
        <v>8</v>
      </c>
      <c r="H40" s="39">
        <f>SUM(H30:H39)</f>
        <v>0</v>
      </c>
      <c r="I40" s="45" t="s">
        <v>12</v>
      </c>
      <c r="J40" s="16"/>
      <c r="K40" s="16"/>
      <c r="L40" s="10"/>
    </row>
    <row r="41" spans="2:12" ht="12.75">
      <c r="B41" s="7"/>
      <c r="C41" s="16"/>
      <c r="D41" s="16"/>
      <c r="E41" s="16"/>
      <c r="F41" s="16"/>
      <c r="G41" s="16"/>
      <c r="H41" s="16"/>
      <c r="I41" s="16"/>
      <c r="J41" s="16"/>
      <c r="K41" s="16"/>
      <c r="L41" s="10"/>
    </row>
    <row r="42" spans="2:12" ht="12.75">
      <c r="B42" s="7"/>
      <c r="D42" s="62" t="s">
        <v>66</v>
      </c>
      <c r="E42" s="16"/>
      <c r="F42" s="16"/>
      <c r="G42" s="16"/>
      <c r="H42" s="16"/>
      <c r="I42" s="16"/>
      <c r="J42" s="16"/>
      <c r="K42" s="16"/>
      <c r="L42" s="10"/>
    </row>
    <row r="43" spans="2:12" ht="12.75">
      <c r="B43" s="7"/>
      <c r="C43" s="16"/>
      <c r="D43" s="12" t="s">
        <v>67</v>
      </c>
      <c r="E43" s="125" t="s">
        <v>56</v>
      </c>
      <c r="F43" s="125"/>
      <c r="G43" s="9" t="s">
        <v>61</v>
      </c>
      <c r="H43" s="16"/>
      <c r="I43" s="16"/>
      <c r="J43" s="16"/>
      <c r="K43" s="16"/>
      <c r="L43" s="10"/>
    </row>
    <row r="44" spans="2:12" ht="12.75">
      <c r="B44" s="7"/>
      <c r="C44" s="16"/>
      <c r="D44" s="12" t="s">
        <v>68</v>
      </c>
      <c r="E44" s="141">
        <f ca="1">ROUND((RAND()*(20-1)+1),)</f>
        <v>3</v>
      </c>
      <c r="F44" s="142"/>
      <c r="G44" s="53">
        <f>(E44*E44)*3</f>
        <v>27</v>
      </c>
      <c r="H44" s="16"/>
      <c r="I44" s="16"/>
      <c r="J44" s="16"/>
      <c r="K44" s="16"/>
      <c r="L44" s="10"/>
    </row>
    <row r="45" spans="2:12" ht="12.75">
      <c r="B45" s="7"/>
      <c r="C45" s="16"/>
      <c r="D45" s="12" t="s">
        <v>69</v>
      </c>
      <c r="E45" s="143"/>
      <c r="F45" s="144"/>
      <c r="G45" s="53">
        <f>(E44*E44)*2</f>
        <v>18</v>
      </c>
      <c r="H45" s="16"/>
      <c r="I45" s="16"/>
      <c r="J45" s="16"/>
      <c r="K45" s="16"/>
      <c r="L45" s="10"/>
    </row>
    <row r="46" spans="2:12" ht="12.75">
      <c r="B46" s="7"/>
      <c r="C46" s="16"/>
      <c r="D46" s="12" t="s">
        <v>11</v>
      </c>
      <c r="E46" s="143"/>
      <c r="F46" s="144"/>
      <c r="G46" s="53">
        <f>(E44*E44)</f>
        <v>9</v>
      </c>
      <c r="H46" s="16"/>
      <c r="I46" s="16"/>
      <c r="J46" s="16"/>
      <c r="K46" s="16"/>
      <c r="L46" s="10"/>
    </row>
    <row r="47" spans="2:12" ht="12.75">
      <c r="B47" s="7"/>
      <c r="C47" s="16"/>
      <c r="D47" s="12" t="s">
        <v>7</v>
      </c>
      <c r="E47" s="143"/>
      <c r="F47" s="144"/>
      <c r="G47" s="53">
        <f>(E44*E44)/2</f>
        <v>4.5</v>
      </c>
      <c r="H47" s="16"/>
      <c r="I47" s="16"/>
      <c r="J47" s="16"/>
      <c r="K47" s="16"/>
      <c r="L47" s="10"/>
    </row>
    <row r="48" spans="2:12" ht="12.75">
      <c r="B48" s="7"/>
      <c r="C48" s="16"/>
      <c r="D48" s="12" t="s">
        <v>70</v>
      </c>
      <c r="E48" s="145"/>
      <c r="F48" s="146"/>
      <c r="G48" s="53">
        <f>ROUND(((E44*E44)/3),2)</f>
        <v>3</v>
      </c>
      <c r="H48" s="16"/>
      <c r="I48" s="16"/>
      <c r="J48" s="16"/>
      <c r="K48" s="16"/>
      <c r="L48" s="10"/>
    </row>
    <row r="49" spans="2:12" ht="12.75">
      <c r="B49" s="7"/>
      <c r="C49" s="16"/>
      <c r="D49" s="149" t="s">
        <v>71</v>
      </c>
      <c r="E49" s="149"/>
      <c r="F49" s="149"/>
      <c r="G49" s="85">
        <v>0</v>
      </c>
      <c r="H49" s="16"/>
      <c r="I49" s="16"/>
      <c r="J49" s="16"/>
      <c r="K49" s="16"/>
      <c r="L49" s="10"/>
    </row>
    <row r="50" spans="2:12" ht="12.75">
      <c r="B50" s="7"/>
      <c r="C50" s="16"/>
      <c r="D50" s="16"/>
      <c r="E50" s="16"/>
      <c r="F50" s="16"/>
      <c r="G50" s="16"/>
      <c r="H50" s="16"/>
      <c r="I50" s="16"/>
      <c r="J50" s="16"/>
      <c r="K50" s="16"/>
      <c r="L50" s="10"/>
    </row>
    <row r="51" spans="2:12" ht="12.75">
      <c r="B51" s="7"/>
      <c r="C51" s="62" t="s">
        <v>72</v>
      </c>
      <c r="D51" s="16"/>
      <c r="E51" s="16"/>
      <c r="F51" s="16"/>
      <c r="G51" s="16"/>
      <c r="H51" s="16"/>
      <c r="I51" s="16"/>
      <c r="J51" s="16"/>
      <c r="K51" s="16"/>
      <c r="L51" s="10"/>
    </row>
    <row r="52" spans="2:12" ht="12.75">
      <c r="B52" s="7"/>
      <c r="C52" s="9" t="s">
        <v>73</v>
      </c>
      <c r="D52" s="125" t="s">
        <v>74</v>
      </c>
      <c r="E52" s="125"/>
      <c r="F52" s="125"/>
      <c r="G52" s="125"/>
      <c r="H52" s="125"/>
      <c r="I52" s="125"/>
      <c r="J52" s="12" t="s">
        <v>76</v>
      </c>
      <c r="K52" s="12" t="s">
        <v>77</v>
      </c>
      <c r="L52" s="10"/>
    </row>
    <row r="53" spans="2:12" ht="12.75">
      <c r="B53" s="7"/>
      <c r="C53" s="74"/>
      <c r="D53" s="148" t="s">
        <v>75</v>
      </c>
      <c r="E53" s="148"/>
      <c r="F53" s="148"/>
      <c r="G53" s="148"/>
      <c r="H53" s="148"/>
      <c r="I53" s="148"/>
      <c r="J53" s="56">
        <v>60</v>
      </c>
      <c r="K53" s="56">
        <f>C53*J53</f>
        <v>0</v>
      </c>
      <c r="L53" s="10"/>
    </row>
    <row r="54" spans="2:12" ht="12.75">
      <c r="B54" s="7"/>
      <c r="C54" s="74"/>
      <c r="D54" s="148" t="s">
        <v>78</v>
      </c>
      <c r="E54" s="148"/>
      <c r="F54" s="148"/>
      <c r="G54" s="148"/>
      <c r="H54" s="148"/>
      <c r="I54" s="148"/>
      <c r="J54" s="56">
        <v>45</v>
      </c>
      <c r="K54" s="56">
        <f>C54*J54</f>
        <v>0</v>
      </c>
      <c r="L54" s="10"/>
    </row>
    <row r="55" spans="2:12" ht="12.75">
      <c r="B55" s="7"/>
      <c r="C55" s="74"/>
      <c r="D55" s="148" t="s">
        <v>80</v>
      </c>
      <c r="E55" s="148"/>
      <c r="F55" s="148"/>
      <c r="G55" s="148"/>
      <c r="H55" s="148"/>
      <c r="I55" s="148"/>
      <c r="J55" s="56">
        <v>37</v>
      </c>
      <c r="K55" s="56">
        <f aca="true" t="shared" si="0" ref="K55:K61">C55*J55</f>
        <v>0</v>
      </c>
      <c r="L55" s="10"/>
    </row>
    <row r="56" spans="2:12" ht="12.75">
      <c r="B56" s="7"/>
      <c r="C56" s="74"/>
      <c r="D56" s="148" t="s">
        <v>79</v>
      </c>
      <c r="E56" s="148"/>
      <c r="F56" s="148"/>
      <c r="G56" s="148"/>
      <c r="H56" s="148"/>
      <c r="I56" s="148"/>
      <c r="J56" s="56">
        <v>30</v>
      </c>
      <c r="K56" s="56">
        <f t="shared" si="0"/>
        <v>0</v>
      </c>
      <c r="L56" s="10"/>
    </row>
    <row r="57" spans="2:12" ht="12.75">
      <c r="B57" s="7"/>
      <c r="C57" s="74"/>
      <c r="D57" s="148" t="s">
        <v>85</v>
      </c>
      <c r="E57" s="148"/>
      <c r="F57" s="148"/>
      <c r="G57" s="148"/>
      <c r="H57" s="148"/>
      <c r="I57" s="148"/>
      <c r="J57" s="56">
        <v>27</v>
      </c>
      <c r="K57" s="56">
        <f t="shared" si="0"/>
        <v>0</v>
      </c>
      <c r="L57" s="10"/>
    </row>
    <row r="58" spans="2:12" ht="12.75">
      <c r="B58" s="7"/>
      <c r="C58" s="74"/>
      <c r="D58" s="148" t="s">
        <v>81</v>
      </c>
      <c r="E58" s="148"/>
      <c r="F58" s="148"/>
      <c r="G58" s="148"/>
      <c r="H58" s="148"/>
      <c r="I58" s="148"/>
      <c r="J58" s="56">
        <v>22</v>
      </c>
      <c r="K58" s="56">
        <f t="shared" si="0"/>
        <v>0</v>
      </c>
      <c r="L58" s="10"/>
    </row>
    <row r="59" spans="2:12" ht="12.75">
      <c r="B59" s="7"/>
      <c r="C59" s="74"/>
      <c r="D59" s="148" t="s">
        <v>82</v>
      </c>
      <c r="E59" s="148"/>
      <c r="F59" s="148"/>
      <c r="G59" s="148"/>
      <c r="H59" s="148"/>
      <c r="I59" s="148"/>
      <c r="J59" s="56">
        <v>15</v>
      </c>
      <c r="K59" s="56">
        <f t="shared" si="0"/>
        <v>0</v>
      </c>
      <c r="L59" s="10"/>
    </row>
    <row r="60" spans="2:12" ht="12.75">
      <c r="B60" s="7"/>
      <c r="C60" s="74"/>
      <c r="D60" s="148" t="s">
        <v>83</v>
      </c>
      <c r="E60" s="148"/>
      <c r="F60" s="148"/>
      <c r="G60" s="148"/>
      <c r="H60" s="148"/>
      <c r="I60" s="148"/>
      <c r="J60" s="56">
        <v>7.5</v>
      </c>
      <c r="K60" s="56">
        <f t="shared" si="0"/>
        <v>0</v>
      </c>
      <c r="L60" s="10"/>
    </row>
    <row r="61" spans="2:12" ht="13.5" thickBot="1">
      <c r="B61" s="7"/>
      <c r="C61" s="74"/>
      <c r="D61" s="148" t="s">
        <v>84</v>
      </c>
      <c r="E61" s="148"/>
      <c r="F61" s="148"/>
      <c r="G61" s="148"/>
      <c r="H61" s="148"/>
      <c r="I61" s="148"/>
      <c r="J61" s="56">
        <v>3</v>
      </c>
      <c r="K61" s="57">
        <f t="shared" si="0"/>
        <v>0</v>
      </c>
      <c r="L61" s="10"/>
    </row>
    <row r="62" spans="2:12" ht="13.5" thickBot="1">
      <c r="B62" s="7"/>
      <c r="C62" s="16"/>
      <c r="D62" s="151"/>
      <c r="E62" s="151"/>
      <c r="F62" s="151"/>
      <c r="G62" s="151"/>
      <c r="H62" s="151"/>
      <c r="I62" s="151"/>
      <c r="J62" s="61" t="s">
        <v>115</v>
      </c>
      <c r="K62" s="66">
        <f>SUM(K53:K61)</f>
        <v>0</v>
      </c>
      <c r="L62" s="10"/>
    </row>
    <row r="63" spans="2:12" ht="13.5" thickBot="1">
      <c r="B63" s="7"/>
      <c r="C63" s="16"/>
      <c r="D63" s="63"/>
      <c r="E63" s="152" t="s">
        <v>114</v>
      </c>
      <c r="F63" s="152"/>
      <c r="G63" s="152"/>
      <c r="H63" s="152"/>
      <c r="I63" s="152"/>
      <c r="J63" s="153"/>
      <c r="K63" s="86">
        <v>0</v>
      </c>
      <c r="L63" s="10"/>
    </row>
    <row r="64" spans="2:12" ht="12.75">
      <c r="B64" s="7"/>
      <c r="C64" s="16"/>
      <c r="D64" s="63"/>
      <c r="E64" s="19"/>
      <c r="F64" s="19"/>
      <c r="G64" s="19"/>
      <c r="H64" s="19"/>
      <c r="I64" s="19"/>
      <c r="J64" s="27" t="s">
        <v>8</v>
      </c>
      <c r="K64" s="58">
        <f>K62+K63</f>
        <v>0</v>
      </c>
      <c r="L64" s="10"/>
    </row>
    <row r="65" spans="2:12" ht="12.75">
      <c r="B65" s="7"/>
      <c r="C65" s="16"/>
      <c r="D65" s="16"/>
      <c r="E65" s="16"/>
      <c r="F65" s="16"/>
      <c r="G65" s="16"/>
      <c r="H65" s="16"/>
      <c r="I65" s="16"/>
      <c r="J65" s="16"/>
      <c r="K65" s="16"/>
      <c r="L65" s="10"/>
    </row>
    <row r="66" spans="2:12" ht="12.75">
      <c r="B66" s="7"/>
      <c r="C66" s="62" t="s">
        <v>86</v>
      </c>
      <c r="D66" s="16"/>
      <c r="E66" s="16"/>
      <c r="F66" s="16"/>
      <c r="G66" s="16"/>
      <c r="H66" s="16"/>
      <c r="I66" s="16"/>
      <c r="J66" s="16"/>
      <c r="K66" s="16"/>
      <c r="L66" s="10"/>
    </row>
    <row r="67" spans="2:12" ht="12.75">
      <c r="B67" s="7"/>
      <c r="C67" s="9" t="s">
        <v>73</v>
      </c>
      <c r="D67" s="125" t="s">
        <v>87</v>
      </c>
      <c r="E67" s="125"/>
      <c r="F67" s="125"/>
      <c r="G67" s="125"/>
      <c r="H67" s="125"/>
      <c r="I67" s="125"/>
      <c r="J67" s="9" t="s">
        <v>88</v>
      </c>
      <c r="K67" s="9" t="s">
        <v>89</v>
      </c>
      <c r="L67" s="10"/>
    </row>
    <row r="68" spans="2:12" ht="12.75">
      <c r="B68" s="7"/>
      <c r="C68" s="74"/>
      <c r="D68" s="148" t="s">
        <v>121</v>
      </c>
      <c r="E68" s="148"/>
      <c r="F68" s="148"/>
      <c r="G68" s="148"/>
      <c r="H68" s="148"/>
      <c r="I68" s="148"/>
      <c r="J68" s="56">
        <v>15</v>
      </c>
      <c r="K68" s="56">
        <f>C68*J68</f>
        <v>0</v>
      </c>
      <c r="L68" s="10"/>
    </row>
    <row r="69" spans="2:12" ht="12.75">
      <c r="B69" s="7"/>
      <c r="C69" s="74"/>
      <c r="D69" s="148" t="s">
        <v>122</v>
      </c>
      <c r="E69" s="148"/>
      <c r="F69" s="148"/>
      <c r="G69" s="148"/>
      <c r="H69" s="148"/>
      <c r="I69" s="148"/>
      <c r="J69" s="56">
        <v>9</v>
      </c>
      <c r="K69" s="56">
        <f aca="true" t="shared" si="1" ref="K69:K75">C69*J69</f>
        <v>0</v>
      </c>
      <c r="L69" s="10"/>
    </row>
    <row r="70" spans="2:12" ht="12.75">
      <c r="B70" s="7"/>
      <c r="C70" s="74"/>
      <c r="D70" s="148" t="s">
        <v>123</v>
      </c>
      <c r="E70" s="148"/>
      <c r="F70" s="148"/>
      <c r="G70" s="148"/>
      <c r="H70" s="148"/>
      <c r="I70" s="148"/>
      <c r="J70" s="56">
        <v>6</v>
      </c>
      <c r="K70" s="56">
        <f t="shared" si="1"/>
        <v>0</v>
      </c>
      <c r="L70" s="10"/>
    </row>
    <row r="71" spans="2:12" ht="12.75">
      <c r="B71" s="7"/>
      <c r="C71" s="74"/>
      <c r="D71" s="148" t="s">
        <v>124</v>
      </c>
      <c r="E71" s="148"/>
      <c r="F71" s="148"/>
      <c r="G71" s="148"/>
      <c r="H71" s="148"/>
      <c r="I71" s="148"/>
      <c r="J71" s="56">
        <v>4.5</v>
      </c>
      <c r="K71" s="56">
        <f t="shared" si="1"/>
        <v>0</v>
      </c>
      <c r="L71" s="10"/>
    </row>
    <row r="72" spans="2:12" ht="12.75">
      <c r="B72" s="7"/>
      <c r="C72" s="74"/>
      <c r="D72" s="148" t="s">
        <v>125</v>
      </c>
      <c r="E72" s="148"/>
      <c r="F72" s="148"/>
      <c r="G72" s="148"/>
      <c r="H72" s="148"/>
      <c r="I72" s="148"/>
      <c r="J72" s="56">
        <v>4.5</v>
      </c>
      <c r="K72" s="56">
        <f t="shared" si="1"/>
        <v>0</v>
      </c>
      <c r="L72" s="10"/>
    </row>
    <row r="73" spans="2:12" ht="12.75">
      <c r="B73" s="7"/>
      <c r="C73" s="74"/>
      <c r="D73" s="148" t="s">
        <v>90</v>
      </c>
      <c r="E73" s="148"/>
      <c r="F73" s="148"/>
      <c r="G73" s="148"/>
      <c r="H73" s="148"/>
      <c r="I73" s="148"/>
      <c r="J73" s="56">
        <v>3</v>
      </c>
      <c r="K73" s="56">
        <f t="shared" si="1"/>
        <v>0</v>
      </c>
      <c r="L73" s="10"/>
    </row>
    <row r="74" spans="2:12" ht="12.75">
      <c r="B74" s="7"/>
      <c r="C74" s="74"/>
      <c r="D74" s="148" t="s">
        <v>91</v>
      </c>
      <c r="E74" s="148"/>
      <c r="F74" s="148"/>
      <c r="G74" s="148"/>
      <c r="H74" s="148"/>
      <c r="I74" s="148"/>
      <c r="J74" s="56">
        <v>5</v>
      </c>
      <c r="K74" s="56">
        <f t="shared" si="1"/>
        <v>0</v>
      </c>
      <c r="L74" s="10"/>
    </row>
    <row r="75" spans="2:12" ht="13.5" thickBot="1">
      <c r="B75" s="7"/>
      <c r="C75" s="74"/>
      <c r="D75" s="148" t="s">
        <v>126</v>
      </c>
      <c r="E75" s="148"/>
      <c r="F75" s="148"/>
      <c r="G75" s="148"/>
      <c r="H75" s="148"/>
      <c r="I75" s="148"/>
      <c r="J75" s="56">
        <v>7.5</v>
      </c>
      <c r="K75" s="57">
        <f t="shared" si="1"/>
        <v>0</v>
      </c>
      <c r="L75" s="10"/>
    </row>
    <row r="76" spans="2:12" ht="13.5" thickBot="1">
      <c r="B76" s="7"/>
      <c r="C76" s="16"/>
      <c r="D76" s="154"/>
      <c r="E76" s="154"/>
      <c r="F76" s="154"/>
      <c r="G76" s="154"/>
      <c r="H76" s="154"/>
      <c r="I76" s="154"/>
      <c r="J76" s="61" t="s">
        <v>115</v>
      </c>
      <c r="K76" s="66">
        <f>SUM(K68:K75)</f>
        <v>0</v>
      </c>
      <c r="L76" s="10"/>
    </row>
    <row r="77" spans="2:12" ht="13.5" thickBot="1">
      <c r="B77" s="7"/>
      <c r="C77" s="16"/>
      <c r="D77" s="34"/>
      <c r="E77" s="154" t="s">
        <v>116</v>
      </c>
      <c r="F77" s="154"/>
      <c r="G77" s="154"/>
      <c r="H77" s="154"/>
      <c r="I77" s="154"/>
      <c r="J77" s="154"/>
      <c r="K77" s="87">
        <v>0</v>
      </c>
      <c r="L77" s="10"/>
    </row>
    <row r="78" spans="2:12" ht="12.75">
      <c r="B78" s="7"/>
      <c r="C78" s="16"/>
      <c r="D78" s="34"/>
      <c r="E78" s="34"/>
      <c r="F78" s="34"/>
      <c r="G78" s="34"/>
      <c r="H78" s="34"/>
      <c r="I78" s="34"/>
      <c r="J78" s="61" t="s">
        <v>8</v>
      </c>
      <c r="K78" s="58">
        <f>K76+K77</f>
        <v>0</v>
      </c>
      <c r="L78" s="10"/>
    </row>
    <row r="79" spans="2:12" ht="12.75">
      <c r="B79" s="7"/>
      <c r="C79" s="16"/>
      <c r="D79" s="16"/>
      <c r="E79" s="16"/>
      <c r="F79" s="16"/>
      <c r="G79" s="16"/>
      <c r="H79" s="16"/>
      <c r="I79" s="16"/>
      <c r="J79" s="16"/>
      <c r="K79" s="16"/>
      <c r="L79" s="10"/>
    </row>
    <row r="80" spans="2:12" ht="12.75">
      <c r="B80" s="7"/>
      <c r="C80" s="62" t="s">
        <v>95</v>
      </c>
      <c r="D80" s="16"/>
      <c r="E80" s="16"/>
      <c r="F80" s="16"/>
      <c r="G80" s="16"/>
      <c r="H80" s="16"/>
      <c r="I80" s="16"/>
      <c r="J80" s="16"/>
      <c r="K80" s="16"/>
      <c r="L80" s="10"/>
    </row>
    <row r="81" spans="2:12" ht="12.75">
      <c r="B81" s="7"/>
      <c r="C81" s="139" t="s">
        <v>39</v>
      </c>
      <c r="D81" s="140"/>
      <c r="E81" s="37">
        <f>E5</f>
        <v>0</v>
      </c>
      <c r="F81" s="24" t="s">
        <v>12</v>
      </c>
      <c r="G81" s="16"/>
      <c r="H81" s="16"/>
      <c r="I81" s="16"/>
      <c r="J81" s="16"/>
      <c r="K81" s="16"/>
      <c r="L81" s="10"/>
    </row>
    <row r="82" spans="2:12" ht="12.75">
      <c r="B82" s="7"/>
      <c r="C82" s="139" t="s">
        <v>106</v>
      </c>
      <c r="D82" s="150"/>
      <c r="E82" s="37">
        <f>E6</f>
        <v>0</v>
      </c>
      <c r="F82" s="24" t="s">
        <v>12</v>
      </c>
      <c r="G82" s="16"/>
      <c r="H82" s="16"/>
      <c r="I82" s="16"/>
      <c r="J82" s="16"/>
      <c r="K82" s="16"/>
      <c r="L82" s="10"/>
    </row>
    <row r="83" spans="2:12" ht="12.75">
      <c r="B83" s="7"/>
      <c r="C83" s="139" t="s">
        <v>96</v>
      </c>
      <c r="D83" s="140"/>
      <c r="E83" s="37">
        <f>G26</f>
        <v>11.6</v>
      </c>
      <c r="F83" s="24" t="s">
        <v>12</v>
      </c>
      <c r="G83" s="16"/>
      <c r="H83" s="16"/>
      <c r="I83" s="16"/>
      <c r="J83" s="16"/>
      <c r="K83" s="16"/>
      <c r="L83" s="10"/>
    </row>
    <row r="84" spans="2:12" ht="12.75">
      <c r="B84" s="7"/>
      <c r="C84" s="139" t="s">
        <v>97</v>
      </c>
      <c r="D84" s="140"/>
      <c r="E84" s="37">
        <f>H40</f>
        <v>0</v>
      </c>
      <c r="F84" s="24" t="s">
        <v>12</v>
      </c>
      <c r="G84" s="16"/>
      <c r="H84" s="16"/>
      <c r="I84" s="16"/>
      <c r="J84" s="16"/>
      <c r="K84" s="16"/>
      <c r="L84" s="10"/>
    </row>
    <row r="85" spans="2:12" ht="12.75">
      <c r="B85" s="7"/>
      <c r="C85" s="139" t="s">
        <v>98</v>
      </c>
      <c r="D85" s="140"/>
      <c r="E85" s="37">
        <f>G49</f>
        <v>0</v>
      </c>
      <c r="F85" s="24" t="s">
        <v>12</v>
      </c>
      <c r="G85" s="16"/>
      <c r="H85" s="16"/>
      <c r="I85" s="16"/>
      <c r="J85" s="16"/>
      <c r="K85" s="16"/>
      <c r="L85" s="10"/>
    </row>
    <row r="86" spans="2:12" ht="12.75">
      <c r="B86" s="7"/>
      <c r="C86" s="139" t="s">
        <v>99</v>
      </c>
      <c r="D86" s="140"/>
      <c r="E86" s="37">
        <f>K64</f>
        <v>0</v>
      </c>
      <c r="F86" s="24" t="s">
        <v>12</v>
      </c>
      <c r="G86" s="16"/>
      <c r="H86" s="16"/>
      <c r="I86" s="16"/>
      <c r="J86" s="16"/>
      <c r="K86" s="16"/>
      <c r="L86" s="10"/>
    </row>
    <row r="87" spans="2:12" ht="13.5" thickBot="1">
      <c r="B87" s="7"/>
      <c r="C87" s="40" t="s">
        <v>100</v>
      </c>
      <c r="D87" s="41"/>
      <c r="E87" s="38">
        <f>K78</f>
        <v>0</v>
      </c>
      <c r="F87" s="18" t="s">
        <v>12</v>
      </c>
      <c r="G87" s="16"/>
      <c r="H87" s="16"/>
      <c r="I87" s="16"/>
      <c r="J87" s="16"/>
      <c r="K87" s="16"/>
      <c r="L87" s="10"/>
    </row>
    <row r="88" spans="2:12" ht="12.75">
      <c r="B88" s="7"/>
      <c r="C88" s="16"/>
      <c r="D88" s="61" t="s">
        <v>8</v>
      </c>
      <c r="E88" s="39">
        <f>SUM(E81:E87)</f>
        <v>11.6</v>
      </c>
      <c r="F88" s="45" t="s">
        <v>12</v>
      </c>
      <c r="G88" s="16"/>
      <c r="H88" s="16"/>
      <c r="I88" s="16"/>
      <c r="J88" s="16"/>
      <c r="K88" s="16"/>
      <c r="L88" s="10"/>
    </row>
    <row r="89" spans="2:12" ht="12.75">
      <c r="B89" s="7"/>
      <c r="C89" s="16"/>
      <c r="D89" s="16"/>
      <c r="E89" s="16"/>
      <c r="F89" s="16"/>
      <c r="G89" s="16"/>
      <c r="H89" s="16"/>
      <c r="I89" s="16"/>
      <c r="J89" s="16"/>
      <c r="K89" s="16"/>
      <c r="L89" s="10"/>
    </row>
    <row r="90" spans="2:12" ht="22.5" customHeight="1" thickBot="1">
      <c r="B90" s="13"/>
      <c r="C90" s="14"/>
      <c r="D90" s="14"/>
      <c r="E90" s="14"/>
      <c r="F90" s="14"/>
      <c r="G90" s="14"/>
      <c r="H90" s="14"/>
      <c r="I90" s="14"/>
      <c r="J90" s="14"/>
      <c r="K90" s="14"/>
      <c r="L90" s="15"/>
    </row>
  </sheetData>
  <mergeCells count="74">
    <mergeCell ref="D75:I75"/>
    <mergeCell ref="D76:I76"/>
    <mergeCell ref="C81:D81"/>
    <mergeCell ref="E77:J77"/>
    <mergeCell ref="D71:I71"/>
    <mergeCell ref="D72:I72"/>
    <mergeCell ref="D73:I73"/>
    <mergeCell ref="D74:I74"/>
    <mergeCell ref="D68:I68"/>
    <mergeCell ref="D69:I69"/>
    <mergeCell ref="E63:J63"/>
    <mergeCell ref="D70:I70"/>
    <mergeCell ref="D55:I55"/>
    <mergeCell ref="D57:I57"/>
    <mergeCell ref="D62:I62"/>
    <mergeCell ref="D67:I67"/>
    <mergeCell ref="D58:I58"/>
    <mergeCell ref="D59:I59"/>
    <mergeCell ref="D60:I60"/>
    <mergeCell ref="D56:I56"/>
    <mergeCell ref="C86:D86"/>
    <mergeCell ref="C6:D6"/>
    <mergeCell ref="D61:I61"/>
    <mergeCell ref="D53:I53"/>
    <mergeCell ref="D54:I54"/>
    <mergeCell ref="D49:F49"/>
    <mergeCell ref="C83:D83"/>
    <mergeCell ref="C84:D84"/>
    <mergeCell ref="C82:D82"/>
    <mergeCell ref="D36:G36"/>
    <mergeCell ref="D34:G34"/>
    <mergeCell ref="D35:G35"/>
    <mergeCell ref="H22:I22"/>
    <mergeCell ref="C85:D85"/>
    <mergeCell ref="D37:G37"/>
    <mergeCell ref="D38:G38"/>
    <mergeCell ref="D39:G39"/>
    <mergeCell ref="E43:F43"/>
    <mergeCell ref="E44:F48"/>
    <mergeCell ref="D52:I52"/>
    <mergeCell ref="D30:G30"/>
    <mergeCell ref="D31:G31"/>
    <mergeCell ref="D32:G32"/>
    <mergeCell ref="D33:G33"/>
    <mergeCell ref="H9:I9"/>
    <mergeCell ref="H10:I10"/>
    <mergeCell ref="H11:I11"/>
    <mergeCell ref="H12:I12"/>
    <mergeCell ref="H13:I13"/>
    <mergeCell ref="H14:I14"/>
    <mergeCell ref="H20:I20"/>
    <mergeCell ref="H21:I21"/>
    <mergeCell ref="H19:I19"/>
    <mergeCell ref="C25:F25"/>
    <mergeCell ref="C26:F26"/>
    <mergeCell ref="C28:D28"/>
    <mergeCell ref="H29:I29"/>
    <mergeCell ref="D29:G29"/>
    <mergeCell ref="E23:F23"/>
    <mergeCell ref="E21:F21"/>
    <mergeCell ref="E22:F22"/>
    <mergeCell ref="C19:D19"/>
    <mergeCell ref="C20:D20"/>
    <mergeCell ref="C21:D21"/>
    <mergeCell ref="C22:D22"/>
    <mergeCell ref="C5:D5"/>
    <mergeCell ref="C8:D8"/>
    <mergeCell ref="E9:F9"/>
    <mergeCell ref="E20:F20"/>
    <mergeCell ref="E14:F14"/>
    <mergeCell ref="C16:D16"/>
    <mergeCell ref="E16:F16"/>
    <mergeCell ref="E19:F19"/>
    <mergeCell ref="C18:D18"/>
  </mergeCells>
  <printOptions/>
  <pageMargins left="0.75" right="0.75" top="1" bottom="1" header="0.4921259845" footer="0.492125984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F17"/>
  <sheetViews>
    <sheetView workbookViewId="0" topLeftCell="A1">
      <selection activeCell="A1" sqref="A1"/>
    </sheetView>
  </sheetViews>
  <sheetFormatPr defaultColWidth="11.421875" defaultRowHeight="12.75"/>
  <cols>
    <col min="1" max="1" width="2.421875" style="0" customWidth="1"/>
    <col min="2" max="2" width="4.28125" style="0" customWidth="1"/>
    <col min="6" max="6" width="4.28125" style="0" customWidth="1"/>
  </cols>
  <sheetData>
    <row r="1" ht="13.5" thickBot="1"/>
    <row r="2" spans="2:6" ht="22.5" customHeight="1">
      <c r="B2" s="4"/>
      <c r="C2" s="5"/>
      <c r="D2" s="5"/>
      <c r="E2" s="5"/>
      <c r="F2" s="6"/>
    </row>
    <row r="3" spans="2:6" ht="15" customHeight="1">
      <c r="B3" s="7"/>
      <c r="C3" s="25" t="s">
        <v>120</v>
      </c>
      <c r="D3" s="11"/>
      <c r="E3" s="11"/>
      <c r="F3" s="10"/>
    </row>
    <row r="4" spans="2:6" ht="12.75" customHeight="1">
      <c r="B4" s="7"/>
      <c r="C4" s="11"/>
      <c r="D4" s="11"/>
      <c r="E4" s="11"/>
      <c r="F4" s="10"/>
    </row>
    <row r="5" spans="2:6" ht="12.75">
      <c r="B5" s="7"/>
      <c r="C5" s="127" t="s">
        <v>103</v>
      </c>
      <c r="D5" s="129"/>
      <c r="E5" s="53">
        <f>Einnahmen!D33</f>
        <v>0</v>
      </c>
      <c r="F5" s="10" t="s">
        <v>12</v>
      </c>
    </row>
    <row r="6" spans="2:6" ht="13.5" thickBot="1">
      <c r="B6" s="7"/>
      <c r="C6" s="155" t="s">
        <v>104</v>
      </c>
      <c r="D6" s="156"/>
      <c r="E6" s="59">
        <f>Ausgaben!E88</f>
        <v>11.6</v>
      </c>
      <c r="F6" s="10" t="s">
        <v>12</v>
      </c>
    </row>
    <row r="7" spans="2:6" ht="13.5" thickTop="1">
      <c r="B7" s="7"/>
      <c r="C7" s="157" t="s">
        <v>105</v>
      </c>
      <c r="D7" s="158"/>
      <c r="E7" s="64">
        <f>E5-E6</f>
        <v>-11.6</v>
      </c>
      <c r="F7" s="10" t="s">
        <v>12</v>
      </c>
    </row>
    <row r="8" spans="2:6" ht="12.75">
      <c r="B8" s="7"/>
      <c r="C8" s="11"/>
      <c r="D8" s="11"/>
      <c r="E8" s="11"/>
      <c r="F8" s="10"/>
    </row>
    <row r="9" spans="2:6" ht="12.75">
      <c r="B9" s="7"/>
      <c r="C9" s="125" t="s">
        <v>108</v>
      </c>
      <c r="D9" s="125"/>
      <c r="E9" s="88">
        <v>150</v>
      </c>
      <c r="F9" s="10" t="s">
        <v>12</v>
      </c>
    </row>
    <row r="10" spans="2:6" ht="12.75">
      <c r="B10" s="7"/>
      <c r="C10" s="11"/>
      <c r="D10" s="11"/>
      <c r="E10" s="11"/>
      <c r="F10" s="10"/>
    </row>
    <row r="11" spans="2:6" ht="12.75">
      <c r="B11" s="7"/>
      <c r="C11" s="125" t="s">
        <v>109</v>
      </c>
      <c r="D11" s="125"/>
      <c r="E11" s="88">
        <v>0</v>
      </c>
      <c r="F11" s="10" t="s">
        <v>12</v>
      </c>
    </row>
    <row r="12" spans="2:6" ht="12.75">
      <c r="B12" s="7"/>
      <c r="C12" s="125" t="s">
        <v>112</v>
      </c>
      <c r="D12" s="125"/>
      <c r="E12" s="88">
        <v>0</v>
      </c>
      <c r="F12" s="10" t="s">
        <v>12</v>
      </c>
    </row>
    <row r="13" spans="2:6" ht="12.75">
      <c r="B13" s="7"/>
      <c r="C13" s="125" t="s">
        <v>110</v>
      </c>
      <c r="D13" s="125"/>
      <c r="E13" s="88">
        <v>0</v>
      </c>
      <c r="F13" s="10" t="s">
        <v>12</v>
      </c>
    </row>
    <row r="14" spans="2:6" ht="12.75">
      <c r="B14" s="7"/>
      <c r="C14" s="125" t="s">
        <v>111</v>
      </c>
      <c r="D14" s="125"/>
      <c r="E14" s="88">
        <v>0</v>
      </c>
      <c r="F14" s="10" t="s">
        <v>12</v>
      </c>
    </row>
    <row r="15" spans="2:6" ht="12.75">
      <c r="B15" s="7"/>
      <c r="C15" s="11"/>
      <c r="D15" s="11"/>
      <c r="E15" s="11"/>
      <c r="F15" s="10"/>
    </row>
    <row r="16" spans="2:6" ht="12.75">
      <c r="B16" s="7"/>
      <c r="C16" s="125" t="s">
        <v>117</v>
      </c>
      <c r="D16" s="125"/>
      <c r="E16" s="53">
        <f>E7-E9-E11+E13-E14</f>
        <v>-161.6</v>
      </c>
      <c r="F16" s="67" t="s">
        <v>12</v>
      </c>
    </row>
    <row r="17" spans="2:6" ht="22.5" customHeight="1" thickBot="1">
      <c r="B17" s="13"/>
      <c r="C17" s="14"/>
      <c r="D17" s="14"/>
      <c r="E17" s="14"/>
      <c r="F17" s="15"/>
    </row>
  </sheetData>
  <mergeCells count="9">
    <mergeCell ref="C11:D11"/>
    <mergeCell ref="C13:D13"/>
    <mergeCell ref="C14:D14"/>
    <mergeCell ref="C16:D16"/>
    <mergeCell ref="C12:D12"/>
    <mergeCell ref="C5:D5"/>
    <mergeCell ref="C6:D6"/>
    <mergeCell ref="C7:D7"/>
    <mergeCell ref="C9:D9"/>
  </mergeCells>
  <printOptions/>
  <pageMargins left="0.75" right="0.75" top="1" bottom="1" header="0.4921259845" footer="0.492125984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2:J10"/>
  <sheetViews>
    <sheetView workbookViewId="0" topLeftCell="A1">
      <selection activeCell="F29" sqref="F29"/>
    </sheetView>
  </sheetViews>
  <sheetFormatPr defaultColWidth="11.421875" defaultRowHeight="12.75"/>
  <cols>
    <col min="1" max="1" width="2.28125" style="0" customWidth="1"/>
    <col min="2" max="3" width="4.28125" style="0" customWidth="1"/>
    <col min="5" max="6" width="4.28125" style="0" customWidth="1"/>
    <col min="9" max="10" width="4.28125" style="0" customWidth="1"/>
  </cols>
  <sheetData>
    <row r="2" spans="2:10" ht="22.5" customHeight="1">
      <c r="B2" s="68"/>
      <c r="C2" s="43"/>
      <c r="D2" s="43"/>
      <c r="E2" s="43"/>
      <c r="F2" s="43"/>
      <c r="G2" s="43"/>
      <c r="H2" s="43"/>
      <c r="I2" s="43"/>
      <c r="J2" s="18"/>
    </row>
    <row r="3" spans="2:10" ht="54.75" customHeight="1">
      <c r="B3" s="69"/>
      <c r="C3" s="160" t="s">
        <v>25</v>
      </c>
      <c r="D3" s="160"/>
      <c r="E3" s="160"/>
      <c r="F3" s="160"/>
      <c r="G3" s="160"/>
      <c r="H3" s="160"/>
      <c r="I3" s="160"/>
      <c r="J3" s="51"/>
    </row>
    <row r="4" spans="2:10" ht="12.75">
      <c r="B4" s="69"/>
      <c r="C4" s="11"/>
      <c r="D4" s="70"/>
      <c r="E4" s="70"/>
      <c r="F4" s="70"/>
      <c r="G4" s="70"/>
      <c r="H4" s="11"/>
      <c r="I4" s="11"/>
      <c r="J4" s="51"/>
    </row>
    <row r="5" spans="2:10" ht="12.75">
      <c r="B5" s="69"/>
      <c r="C5" s="159" t="s">
        <v>20</v>
      </c>
      <c r="D5" s="159"/>
      <c r="E5" s="11"/>
      <c r="F5" s="11" t="s">
        <v>127</v>
      </c>
      <c r="G5" s="11"/>
      <c r="H5" s="11"/>
      <c r="I5" s="11"/>
      <c r="J5" s="51"/>
    </row>
    <row r="6" spans="2:10" ht="12.75">
      <c r="B6" s="69"/>
      <c r="C6" s="9" t="s">
        <v>21</v>
      </c>
      <c r="D6" s="12">
        <f>ROUND(('Bevölkerung, GE, Infos &amp; LWS'!H28/'Bevölkerung, GE, Infos &amp; LWS'!H32),2)</f>
        <v>1</v>
      </c>
      <c r="E6" s="11"/>
      <c r="F6" s="12" t="s">
        <v>33</v>
      </c>
      <c r="G6" s="12">
        <v>1</v>
      </c>
      <c r="H6" s="11"/>
      <c r="I6" s="11"/>
      <c r="J6" s="51"/>
    </row>
    <row r="7" spans="2:10" ht="12.75">
      <c r="B7" s="69"/>
      <c r="C7" s="9" t="s">
        <v>22</v>
      </c>
      <c r="D7" s="12">
        <f>Ausgaben!E16</f>
        <v>0.83</v>
      </c>
      <c r="E7" s="11"/>
      <c r="F7" s="12" t="s">
        <v>34</v>
      </c>
      <c r="G7" s="12">
        <v>5</v>
      </c>
      <c r="H7" s="11"/>
      <c r="I7" s="11"/>
      <c r="J7" s="51"/>
    </row>
    <row r="8" spans="2:10" ht="12.75">
      <c r="B8" s="69"/>
      <c r="C8" s="9" t="s">
        <v>23</v>
      </c>
      <c r="D8" s="12">
        <v>1</v>
      </c>
      <c r="E8" s="11"/>
      <c r="F8" s="12" t="s">
        <v>35</v>
      </c>
      <c r="G8" s="12">
        <f>1+(G9*G9)</f>
        <v>1.25</v>
      </c>
      <c r="H8" s="11"/>
      <c r="I8" s="11"/>
      <c r="J8" s="51"/>
    </row>
    <row r="9" spans="2:10" ht="12.75">
      <c r="B9" s="69"/>
      <c r="C9" s="9" t="s">
        <v>24</v>
      </c>
      <c r="D9" s="12">
        <f>ROUND((4-((Einnahmen!D10*100)*(Einnahmen!D10*100))/25),2)</f>
        <v>3</v>
      </c>
      <c r="E9" s="11"/>
      <c r="F9" s="12" t="s">
        <v>36</v>
      </c>
      <c r="G9" s="12">
        <v>0.5</v>
      </c>
      <c r="H9" s="11"/>
      <c r="I9" s="11"/>
      <c r="J9" s="51"/>
    </row>
    <row r="10" spans="2:10" ht="22.5" customHeight="1">
      <c r="B10" s="71"/>
      <c r="C10" s="72"/>
      <c r="D10" s="72"/>
      <c r="E10" s="72"/>
      <c r="F10" s="72"/>
      <c r="G10" s="72"/>
      <c r="H10" s="72"/>
      <c r="I10" s="72"/>
      <c r="J10" s="73"/>
    </row>
  </sheetData>
  <mergeCells count="2">
    <mergeCell ref="C5:D5"/>
    <mergeCell ref="C3:I3"/>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Anderka</dc:creator>
  <cp:keywords/>
  <dc:description/>
  <cp:lastModifiedBy>Sebastian Anderka</cp:lastModifiedBy>
  <dcterms:created xsi:type="dcterms:W3CDTF">2002-09-27T18:23:00Z</dcterms:created>
  <dcterms:modified xsi:type="dcterms:W3CDTF">2002-10-06T13:10:03Z</dcterms:modified>
  <cp:category/>
  <cp:version/>
  <cp:contentType/>
  <cp:contentStatus/>
</cp:coreProperties>
</file>